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255" tabRatio="867" firstSheet="2" activeTab="6"/>
  </bookViews>
  <sheets>
    <sheet name="03.П1.Показатели" sheetId="10" state="hidden" r:id="rId1"/>
    <sheet name="04.П2.Долгоср.период" sheetId="12" state="hidden" r:id="rId2"/>
    <sheet name="Отчет.Прил.6" sheetId="18" r:id="rId3"/>
    <sheet name="ПР1. 05.П3.Капстроительство" sheetId="13" state="hidden" r:id="rId4"/>
    <sheet name="ПР2. Пр.1 Распределение. Отч.7" sheetId="11" r:id="rId5"/>
    <sheet name="07.Пр.2 РесОб. Отч.8" sheetId="14" r:id="rId6"/>
    <sheet name="Отчет.Прил.9" sheetId="17" r:id="rId7"/>
    <sheet name="09.ПП1.Дороги.1.Пок." sheetId="2" state="hidden" r:id="rId8"/>
    <sheet name="12.ПП2.БДД.1.Пок." sheetId="15" state="hidden" r:id="rId9"/>
    <sheet name="10.ПП1.Дороги.2.Мер." sheetId="4" state="hidden" r:id="rId10"/>
    <sheet name="13.ПП2.БДД.2.Мер." sheetId="16" state="hidden" r:id="rId11"/>
    <sheet name="15.ПП3.Трансп.1.Пок." sheetId="6" state="hidden" r:id="rId12"/>
    <sheet name="16.ПП3.Трансп.2.Мер." sheetId="5" state="hidden" r:id="rId13"/>
    <sheet name="19.ПП4.Благ.2.Мер." sheetId="7" state="hidden" r:id="rId14"/>
    <sheet name="18.ПП4.Благ.1.Пок." sheetId="8" state="hidden" r:id="rId15"/>
    <sheet name="Лист1" sheetId="19" r:id="rId16"/>
  </sheets>
  <externalReferences>
    <externalReference r:id="rId17"/>
  </externalReferences>
  <definedNames>
    <definedName name="_xlnm.Print_Area" localSheetId="0">'03.П1.Показатели'!$A$1:$J$24</definedName>
    <definedName name="_xlnm.Print_Area" localSheetId="5">'07.Пр.2 РесОб. Отч.8'!$A$1:$T$240</definedName>
    <definedName name="_xlnm.Print_Area" localSheetId="9">'10.ПП1.Дороги.2.Мер.'!$A$1:$K$24</definedName>
    <definedName name="_xlnm.Print_Area" localSheetId="10">'13.ПП2.БДД.2.Мер.'!$A$1:$K$31</definedName>
    <definedName name="_xlnm.Print_Area" localSheetId="12">'16.ПП3.Трансп.2.Мер.'!$A$1:$K$15</definedName>
    <definedName name="_xlnm.Print_Area" localSheetId="13">'19.ПП4.Благ.2.Мер.'!$A$1:$K$23</definedName>
    <definedName name="_xlnm.Print_Area" localSheetId="2">Отчет.Прил.6!$A$1:$R$23</definedName>
    <definedName name="_xlnm.Print_Area" localSheetId="6">Отчет.Прил.9!$A$1:$W$24</definedName>
    <definedName name="_xlnm.Print_Area" localSheetId="4">'ПР2. Пр.1 Распределение. Отч.7'!$A$1:$W$102</definedName>
  </definedNames>
  <calcPr calcId="125725"/>
</workbook>
</file>

<file path=xl/calcChain.xml><?xml version="1.0" encoding="utf-8"?>
<calcChain xmlns="http://schemas.openxmlformats.org/spreadsheetml/2006/main">
  <c r="D14" i="17"/>
  <c r="D15" s="1"/>
  <c r="D16" s="1"/>
  <c r="E14"/>
  <c r="F14"/>
  <c r="G14"/>
  <c r="H14"/>
  <c r="I14"/>
  <c r="J14"/>
  <c r="K14"/>
  <c r="K15" s="1"/>
  <c r="K16" s="1"/>
  <c r="L14"/>
  <c r="M14"/>
  <c r="N14"/>
  <c r="O14"/>
  <c r="O15" s="1"/>
  <c r="O16" s="1"/>
  <c r="P14"/>
  <c r="Q14"/>
  <c r="R14"/>
  <c r="S14"/>
  <c r="T14"/>
  <c r="U14"/>
  <c r="V14"/>
  <c r="W14"/>
  <c r="C14"/>
  <c r="L15"/>
  <c r="L16" s="1"/>
  <c r="Q15"/>
  <c r="Q16" s="1"/>
  <c r="R15"/>
  <c r="R16" s="1"/>
  <c r="U15"/>
  <c r="U16" s="1"/>
  <c r="E13"/>
  <c r="F13"/>
  <c r="H13"/>
  <c r="G13" s="1"/>
  <c r="M13"/>
  <c r="S13"/>
  <c r="V7" i="11"/>
  <c r="V8"/>
  <c r="V9"/>
  <c r="V11"/>
  <c r="V12"/>
  <c r="V14"/>
  <c r="V15"/>
  <c r="V17"/>
  <c r="V18"/>
  <c r="V20"/>
  <c r="V21"/>
  <c r="V23"/>
  <c r="V24"/>
  <c r="V26"/>
  <c r="V27"/>
  <c r="V29"/>
  <c r="V30"/>
  <c r="V32"/>
  <c r="V33"/>
  <c r="V35"/>
  <c r="V36"/>
  <c r="V38"/>
  <c r="V39"/>
  <c r="V40"/>
  <c r="V42"/>
  <c r="V43"/>
  <c r="V45"/>
  <c r="V46"/>
  <c r="V48"/>
  <c r="V49"/>
  <c r="V51"/>
  <c r="V52"/>
  <c r="V54"/>
  <c r="V55"/>
  <c r="V57"/>
  <c r="V58"/>
  <c r="V60"/>
  <c r="V61"/>
  <c r="V63"/>
  <c r="V64"/>
  <c r="V65"/>
  <c r="V67"/>
  <c r="V68"/>
  <c r="V70"/>
  <c r="V71"/>
  <c r="V72"/>
  <c r="V74"/>
  <c r="V75"/>
  <c r="V76"/>
  <c r="V78"/>
  <c r="V79"/>
  <c r="V80"/>
  <c r="V82"/>
  <c r="V83"/>
  <c r="V85"/>
  <c r="V86"/>
  <c r="V88"/>
  <c r="V89"/>
  <c r="V91"/>
  <c r="V92"/>
  <c r="V94"/>
  <c r="V95"/>
  <c r="V97"/>
  <c r="U97"/>
  <c r="U95"/>
  <c r="U94"/>
  <c r="U92"/>
  <c r="U91"/>
  <c r="U89"/>
  <c r="U88"/>
  <c r="U86"/>
  <c r="U85"/>
  <c r="U83"/>
  <c r="U82"/>
  <c r="U80"/>
  <c r="U79"/>
  <c r="U78"/>
  <c r="U76"/>
  <c r="U75"/>
  <c r="U74"/>
  <c r="U72"/>
  <c r="U71"/>
  <c r="U70"/>
  <c r="U68"/>
  <c r="U67"/>
  <c r="U65"/>
  <c r="U64"/>
  <c r="U63"/>
  <c r="U61"/>
  <c r="U60"/>
  <c r="U58"/>
  <c r="U57"/>
  <c r="U55"/>
  <c r="U54"/>
  <c r="U52"/>
  <c r="U51"/>
  <c r="U49"/>
  <c r="U48"/>
  <c r="U46"/>
  <c r="U45"/>
  <c r="U43"/>
  <c r="U42"/>
  <c r="U40"/>
  <c r="U39"/>
  <c r="U38"/>
  <c r="U36"/>
  <c r="U35"/>
  <c r="U33"/>
  <c r="U32"/>
  <c r="U30"/>
  <c r="U29"/>
  <c r="U27"/>
  <c r="U26"/>
  <c r="U24"/>
  <c r="U23"/>
  <c r="U21"/>
  <c r="U20"/>
  <c r="U18"/>
  <c r="U17"/>
  <c r="U15"/>
  <c r="U14"/>
  <c r="U12"/>
  <c r="U11"/>
  <c r="U9"/>
  <c r="U8"/>
  <c r="U7"/>
  <c r="S15" i="17" l="1"/>
  <c r="S16" s="1"/>
  <c r="C15"/>
  <c r="C16" s="1"/>
  <c r="I13"/>
  <c r="W15"/>
  <c r="W16" s="1"/>
  <c r="H15"/>
  <c r="H16" s="1"/>
  <c r="J13"/>
  <c r="G15"/>
  <c r="G16" s="1"/>
  <c r="P24" i="14"/>
  <c r="P21" s="1"/>
  <c r="P33"/>
  <c r="P28" s="1"/>
  <c r="P40"/>
  <c r="P35" s="1"/>
  <c r="P47"/>
  <c r="P42" s="1"/>
  <c r="P54"/>
  <c r="P49" s="1"/>
  <c r="P59"/>
  <c r="P56" s="1"/>
  <c r="P68"/>
  <c r="P63" s="1"/>
  <c r="P73"/>
  <c r="P70" s="1"/>
  <c r="P82"/>
  <c r="P77" s="1"/>
  <c r="P89"/>
  <c r="P84" s="1"/>
  <c r="P16"/>
  <c r="P18"/>
  <c r="P20"/>
  <c r="Q18"/>
  <c r="Q20"/>
  <c r="Q16"/>
  <c r="Q181"/>
  <c r="P181"/>
  <c r="Q179"/>
  <c r="P179"/>
  <c r="Q177"/>
  <c r="P177"/>
  <c r="Q173"/>
  <c r="Q168" s="1"/>
  <c r="P173"/>
  <c r="P168" s="1"/>
  <c r="Q166"/>
  <c r="Q161" s="1"/>
  <c r="P166"/>
  <c r="P161" s="1"/>
  <c r="Q160"/>
  <c r="P160"/>
  <c r="Q158"/>
  <c r="P158"/>
  <c r="Q157"/>
  <c r="P157"/>
  <c r="Q156"/>
  <c r="P156"/>
  <c r="Q152"/>
  <c r="Q147" s="1"/>
  <c r="P152"/>
  <c r="P147" s="1"/>
  <c r="Q143"/>
  <c r="Q140" s="1"/>
  <c r="P143"/>
  <c r="P140" s="1"/>
  <c r="Q138"/>
  <c r="Q133" s="1"/>
  <c r="P138"/>
  <c r="P133" s="1"/>
  <c r="Q129"/>
  <c r="Q126" s="1"/>
  <c r="P129"/>
  <c r="P126" s="1"/>
  <c r="Q124"/>
  <c r="Q119" s="1"/>
  <c r="P124"/>
  <c r="P119" s="1"/>
  <c r="Q117"/>
  <c r="Q112" s="1"/>
  <c r="P117"/>
  <c r="P112" s="1"/>
  <c r="Q110"/>
  <c r="Q105" s="1"/>
  <c r="P110"/>
  <c r="P105" s="1"/>
  <c r="Q103"/>
  <c r="Q98" s="1"/>
  <c r="P103"/>
  <c r="P98" s="1"/>
  <c r="Q97"/>
  <c r="P97"/>
  <c r="Q95"/>
  <c r="P95"/>
  <c r="Q93"/>
  <c r="P93"/>
  <c r="Q89"/>
  <c r="Q84" s="1"/>
  <c r="Q82"/>
  <c r="Q77" s="1"/>
  <c r="Q73"/>
  <c r="Q70" s="1"/>
  <c r="Q68"/>
  <c r="Q63" s="1"/>
  <c r="Q59"/>
  <c r="Q56" s="1"/>
  <c r="Q54"/>
  <c r="Q49" s="1"/>
  <c r="Q47"/>
  <c r="Q42" s="1"/>
  <c r="Q40"/>
  <c r="Q35" s="1"/>
  <c r="Q33"/>
  <c r="Q24"/>
  <c r="Q21" s="1"/>
  <c r="I15" i="17" l="1"/>
  <c r="I16" s="1"/>
  <c r="N13"/>
  <c r="J15"/>
  <c r="J16" s="1"/>
  <c r="P11" i="14"/>
  <c r="P17"/>
  <c r="Q19"/>
  <c r="Q9"/>
  <c r="Q17"/>
  <c r="Q28"/>
  <c r="Q11"/>
  <c r="P19"/>
  <c r="Q94"/>
  <c r="Q96"/>
  <c r="Q159"/>
  <c r="Q154" s="1"/>
  <c r="F7" i="19" s="1"/>
  <c r="P94" i="14"/>
  <c r="P96"/>
  <c r="P159"/>
  <c r="P154" s="1"/>
  <c r="E7" i="19" s="1"/>
  <c r="D7" s="1"/>
  <c r="Q13" i="14"/>
  <c r="P13"/>
  <c r="P9"/>
  <c r="P13" i="17" l="1"/>
  <c r="Q14" i="14"/>
  <c r="F5" i="19" s="1"/>
  <c r="G5" s="1"/>
  <c r="P14" i="14"/>
  <c r="E5" i="19" s="1"/>
  <c r="D5" s="1"/>
  <c r="G7"/>
  <c r="Q91" i="14"/>
  <c r="F6" i="19" s="1"/>
  <c r="P91" i="14"/>
  <c r="E6" i="19" s="1"/>
  <c r="D6" s="1"/>
  <c r="T7" i="11"/>
  <c r="T8"/>
  <c r="T15"/>
  <c r="T18"/>
  <c r="T24"/>
  <c r="T21"/>
  <c r="T27"/>
  <c r="T30"/>
  <c r="T33"/>
  <c r="T36"/>
  <c r="T39"/>
  <c r="T64"/>
  <c r="T71"/>
  <c r="T95"/>
  <c r="T92"/>
  <c r="T89"/>
  <c r="T86"/>
  <c r="T83"/>
  <c r="T80"/>
  <c r="T76"/>
  <c r="T72"/>
  <c r="T13" i="17" l="1"/>
  <c r="N15"/>
  <c r="N16" s="1"/>
  <c r="P15"/>
  <c r="P16" s="1"/>
  <c r="G6" i="19"/>
  <c r="T40" i="11"/>
  <c r="T52"/>
  <c r="T43"/>
  <c r="T61"/>
  <c r="T58"/>
  <c r="T55"/>
  <c r="T68"/>
  <c r="T65"/>
  <c r="T49"/>
  <c r="T46"/>
  <c r="T12"/>
  <c r="T9"/>
  <c r="T11"/>
  <c r="I16" i="14"/>
  <c r="J16"/>
  <c r="K16"/>
  <c r="L16"/>
  <c r="M16"/>
  <c r="N16"/>
  <c r="O16"/>
  <c r="R16"/>
  <c r="S16"/>
  <c r="I18"/>
  <c r="J18"/>
  <c r="K18"/>
  <c r="L18"/>
  <c r="M18"/>
  <c r="N18"/>
  <c r="O18"/>
  <c r="R18"/>
  <c r="S18"/>
  <c r="I20"/>
  <c r="J20"/>
  <c r="K20"/>
  <c r="L20"/>
  <c r="M20"/>
  <c r="N20"/>
  <c r="O20"/>
  <c r="R20"/>
  <c r="S20"/>
  <c r="H18"/>
  <c r="H20"/>
  <c r="H16"/>
  <c r="E16"/>
  <c r="F16"/>
  <c r="G16"/>
  <c r="E18"/>
  <c r="F18"/>
  <c r="G18"/>
  <c r="E20"/>
  <c r="F20"/>
  <c r="G20"/>
  <c r="D18"/>
  <c r="D20"/>
  <c r="D16"/>
  <c r="N8" i="11"/>
  <c r="O8"/>
  <c r="P8"/>
  <c r="R8"/>
  <c r="M8"/>
  <c r="H22" i="4"/>
  <c r="I22"/>
  <c r="J22"/>
  <c r="G22"/>
  <c r="I84" i="14"/>
  <c r="H84"/>
  <c r="K89"/>
  <c r="K84" s="1"/>
  <c r="L89"/>
  <c r="L84" s="1"/>
  <c r="M89"/>
  <c r="M84" s="1"/>
  <c r="N89"/>
  <c r="N84" s="1"/>
  <c r="O89"/>
  <c r="O84" s="1"/>
  <c r="R89"/>
  <c r="R84" s="1"/>
  <c r="S89"/>
  <c r="S84" s="1"/>
  <c r="J89"/>
  <c r="J84" s="1"/>
  <c r="O73"/>
  <c r="I73"/>
  <c r="J73"/>
  <c r="K73"/>
  <c r="L73"/>
  <c r="M73"/>
  <c r="R73"/>
  <c r="S73"/>
  <c r="H73"/>
  <c r="O177"/>
  <c r="O179"/>
  <c r="O181"/>
  <c r="O156"/>
  <c r="O157"/>
  <c r="O158"/>
  <c r="O160"/>
  <c r="O93"/>
  <c r="O95"/>
  <c r="O97"/>
  <c r="O138"/>
  <c r="O133" s="1"/>
  <c r="O152"/>
  <c r="O147" s="1"/>
  <c r="V13" i="17" l="1"/>
  <c r="O70" i="14"/>
  <c r="O9"/>
  <c r="R36" i="11"/>
  <c r="R95"/>
  <c r="R92"/>
  <c r="R89"/>
  <c r="R18"/>
  <c r="O47" i="14" s="1"/>
  <c r="O42" s="1"/>
  <c r="R21" i="11"/>
  <c r="O54" i="14" s="1"/>
  <c r="O49" s="1"/>
  <c r="R24" i="11"/>
  <c r="O59" i="14" s="1"/>
  <c r="O56" s="1"/>
  <c r="R27" i="11"/>
  <c r="O68" i="14" s="1"/>
  <c r="O63" s="1"/>
  <c r="R33" i="11"/>
  <c r="O82" i="14" s="1"/>
  <c r="O77" s="1"/>
  <c r="R30" i="11"/>
  <c r="Q36"/>
  <c r="P36"/>
  <c r="O36"/>
  <c r="N36"/>
  <c r="M36"/>
  <c r="R86"/>
  <c r="R83"/>
  <c r="R80"/>
  <c r="R76"/>
  <c r="R72"/>
  <c r="Q40"/>
  <c r="R58"/>
  <c r="O143" i="14" s="1"/>
  <c r="O140" s="1"/>
  <c r="R52" i="11"/>
  <c r="O129" i="14" s="1"/>
  <c r="S45" i="11"/>
  <c r="R61"/>
  <c r="R55"/>
  <c r="R9"/>
  <c r="O24" i="14" s="1"/>
  <c r="R15" i="11"/>
  <c r="O40" i="14" s="1"/>
  <c r="O35" s="1"/>
  <c r="R12" i="11"/>
  <c r="O33" i="14" s="1"/>
  <c r="R43" i="11"/>
  <c r="O110" i="14" s="1"/>
  <c r="O105" s="1"/>
  <c r="R40" i="11"/>
  <c r="R49"/>
  <c r="O124" i="14" s="1"/>
  <c r="O119" s="1"/>
  <c r="R46" i="11"/>
  <c r="O117" i="14" s="1"/>
  <c r="O112" s="1"/>
  <c r="R68" i="11"/>
  <c r="R64" s="1"/>
  <c r="R65"/>
  <c r="V15" i="17" l="1"/>
  <c r="V16" s="1"/>
  <c r="T15"/>
  <c r="T16" s="1"/>
  <c r="O19" i="14"/>
  <c r="O21"/>
  <c r="O17"/>
  <c r="O28"/>
  <c r="R39" i="11"/>
  <c r="O103" i="14"/>
  <c r="O94"/>
  <c r="O126"/>
  <c r="R71" i="11"/>
  <c r="E89" i="14"/>
  <c r="E84" s="1"/>
  <c r="F89"/>
  <c r="F84" s="1"/>
  <c r="D89"/>
  <c r="D84" s="1"/>
  <c r="H38" i="11"/>
  <c r="H36" s="1"/>
  <c r="I38"/>
  <c r="I36" s="1"/>
  <c r="G38"/>
  <c r="D38"/>
  <c r="E38"/>
  <c r="E36" s="1"/>
  <c r="F38"/>
  <c r="C38"/>
  <c r="B36"/>
  <c r="J19" i="4"/>
  <c r="J38" i="11" s="1"/>
  <c r="J36" s="1"/>
  <c r="D71"/>
  <c r="D64"/>
  <c r="D39"/>
  <c r="E61"/>
  <c r="E58"/>
  <c r="E43"/>
  <c r="O14" i="14" l="1"/>
  <c r="O98"/>
  <c r="O96"/>
  <c r="O91" s="1"/>
  <c r="G89"/>
  <c r="G84" s="1"/>
  <c r="G36" i="11"/>
  <c r="S38"/>
  <c r="R7"/>
  <c r="B11" i="18"/>
  <c r="C11"/>
  <c r="B14"/>
  <c r="C14"/>
  <c r="B17"/>
  <c r="C17"/>
  <c r="B20"/>
  <c r="C20"/>
  <c r="S36" i="11" l="1"/>
  <c r="J177" i="14"/>
  <c r="K177"/>
  <c r="L177"/>
  <c r="M177"/>
  <c r="N177"/>
  <c r="R177"/>
  <c r="S177"/>
  <c r="J179"/>
  <c r="K179"/>
  <c r="L179"/>
  <c r="M179"/>
  <c r="N179"/>
  <c r="R179"/>
  <c r="S179"/>
  <c r="J181"/>
  <c r="K181"/>
  <c r="L181"/>
  <c r="M181"/>
  <c r="N181"/>
  <c r="R181"/>
  <c r="S181"/>
  <c r="I178"/>
  <c r="I179"/>
  <c r="I181"/>
  <c r="I177"/>
  <c r="K236"/>
  <c r="K231" s="1"/>
  <c r="L236"/>
  <c r="L231" s="1"/>
  <c r="M236"/>
  <c r="M231" s="1"/>
  <c r="N236"/>
  <c r="N231" s="1"/>
  <c r="O236"/>
  <c r="O231" s="1"/>
  <c r="Q236"/>
  <c r="Q231" s="1"/>
  <c r="R236"/>
  <c r="R231" s="1"/>
  <c r="S236"/>
  <c r="S231" s="1"/>
  <c r="J236"/>
  <c r="J231" s="1"/>
  <c r="K227"/>
  <c r="K178" s="1"/>
  <c r="L227"/>
  <c r="L224" s="1"/>
  <c r="M227"/>
  <c r="M224" s="1"/>
  <c r="N227"/>
  <c r="N178" s="1"/>
  <c r="O227"/>
  <c r="O178" s="1"/>
  <c r="Q227"/>
  <c r="R227"/>
  <c r="R178" s="1"/>
  <c r="S227"/>
  <c r="S178" s="1"/>
  <c r="J227"/>
  <c r="J178" s="1"/>
  <c r="I224"/>
  <c r="H224"/>
  <c r="I231"/>
  <c r="H231"/>
  <c r="M156"/>
  <c r="M157"/>
  <c r="M158"/>
  <c r="M160"/>
  <c r="M93"/>
  <c r="M95"/>
  <c r="M97"/>
  <c r="M70"/>
  <c r="M40"/>
  <c r="M35" s="1"/>
  <c r="M24"/>
  <c r="P95" i="11"/>
  <c r="P92"/>
  <c r="Q95"/>
  <c r="O95"/>
  <c r="N95"/>
  <c r="M95"/>
  <c r="P89"/>
  <c r="P86"/>
  <c r="O88"/>
  <c r="M89"/>
  <c r="P83"/>
  <c r="Q92"/>
  <c r="O92"/>
  <c r="N92"/>
  <c r="M92"/>
  <c r="P80"/>
  <c r="P76"/>
  <c r="O79"/>
  <c r="P72"/>
  <c r="P71" s="1"/>
  <c r="O74"/>
  <c r="P40"/>
  <c r="P61"/>
  <c r="P58"/>
  <c r="P52"/>
  <c r="P43"/>
  <c r="Q61"/>
  <c r="O61"/>
  <c r="N61"/>
  <c r="M61"/>
  <c r="S63"/>
  <c r="S61" s="1"/>
  <c r="Q63"/>
  <c r="O63"/>
  <c r="N55"/>
  <c r="P55"/>
  <c r="M55"/>
  <c r="N30"/>
  <c r="O30"/>
  <c r="P30"/>
  <c r="Q30"/>
  <c r="M30"/>
  <c r="P9"/>
  <c r="P24"/>
  <c r="M59" i="14" s="1"/>
  <c r="M56" s="1"/>
  <c r="P15" i="11"/>
  <c r="P33"/>
  <c r="M82" i="14" s="1"/>
  <c r="M77" s="1"/>
  <c r="N33" i="11"/>
  <c r="O33"/>
  <c r="M33"/>
  <c r="M17" i="14" l="1"/>
  <c r="Q224"/>
  <c r="Q178"/>
  <c r="K224"/>
  <c r="L178"/>
  <c r="S224"/>
  <c r="N224"/>
  <c r="O224"/>
  <c r="R224"/>
  <c r="J224"/>
  <c r="M21"/>
  <c r="M178"/>
  <c r="M11"/>
  <c r="N27" i="11"/>
  <c r="K68" i="14" s="1"/>
  <c r="K63" s="1"/>
  <c r="O27" i="11"/>
  <c r="L68" i="14" s="1"/>
  <c r="L63" s="1"/>
  <c r="P27" i="11"/>
  <c r="M68" i="14" s="1"/>
  <c r="M63" s="1"/>
  <c r="M27" i="11"/>
  <c r="P21"/>
  <c r="P18"/>
  <c r="O18"/>
  <c r="P12"/>
  <c r="M33" i="14" s="1"/>
  <c r="P68" i="11"/>
  <c r="M173" i="14" s="1"/>
  <c r="M168" s="1"/>
  <c r="Q68" i="11"/>
  <c r="N173" i="14" s="1"/>
  <c r="N168" s="1"/>
  <c r="P65" i="11"/>
  <c r="P49"/>
  <c r="M124" i="14" s="1"/>
  <c r="M119" s="1"/>
  <c r="P46" i="11"/>
  <c r="M117" i="14" s="1"/>
  <c r="M112" s="1"/>
  <c r="J18" i="7"/>
  <c r="J97" i="11" s="1"/>
  <c r="J95" s="1"/>
  <c r="H12" i="7"/>
  <c r="I12"/>
  <c r="D97" i="11"/>
  <c r="E97"/>
  <c r="E95" s="1"/>
  <c r="F97"/>
  <c r="G97"/>
  <c r="S97" s="1"/>
  <c r="H97"/>
  <c r="H95" s="1"/>
  <c r="I97"/>
  <c r="I95" s="1"/>
  <c r="C97"/>
  <c r="C94"/>
  <c r="D94"/>
  <c r="E94"/>
  <c r="E92" s="1"/>
  <c r="F94"/>
  <c r="H94"/>
  <c r="H92" s="1"/>
  <c r="I94"/>
  <c r="I92" s="1"/>
  <c r="J94"/>
  <c r="J92" s="1"/>
  <c r="G94"/>
  <c r="S94" s="1"/>
  <c r="F179" i="14"/>
  <c r="F181"/>
  <c r="D179"/>
  <c r="E179"/>
  <c r="D181"/>
  <c r="E181"/>
  <c r="E177"/>
  <c r="F177"/>
  <c r="D177"/>
  <c r="E236"/>
  <c r="E231" s="1"/>
  <c r="F236"/>
  <c r="F231" s="1"/>
  <c r="D236"/>
  <c r="D231" s="1"/>
  <c r="E227"/>
  <c r="E224" s="1"/>
  <c r="F227"/>
  <c r="F178" s="1"/>
  <c r="G227"/>
  <c r="G224" s="1"/>
  <c r="D227"/>
  <c r="D224" s="1"/>
  <c r="H21" i="7"/>
  <c r="I21"/>
  <c r="G21"/>
  <c r="J17"/>
  <c r="G32" i="11"/>
  <c r="H32"/>
  <c r="H30" s="1"/>
  <c r="I32"/>
  <c r="I30" s="1"/>
  <c r="D32"/>
  <c r="E32"/>
  <c r="E30" s="1"/>
  <c r="F32"/>
  <c r="C32"/>
  <c r="E73" i="14"/>
  <c r="F73"/>
  <c r="G73"/>
  <c r="D73"/>
  <c r="L70"/>
  <c r="K70"/>
  <c r="J70"/>
  <c r="I70"/>
  <c r="H70"/>
  <c r="G75"/>
  <c r="F75"/>
  <c r="E75"/>
  <c r="D75"/>
  <c r="J17" i="4"/>
  <c r="J32" i="11" s="1"/>
  <c r="J30" s="1"/>
  <c r="M194" i="14"/>
  <c r="M189" s="1"/>
  <c r="O194"/>
  <c r="O189" s="1"/>
  <c r="Q194"/>
  <c r="Q189" s="1"/>
  <c r="H178"/>
  <c r="O10"/>
  <c r="H179"/>
  <c r="O11"/>
  <c r="H181"/>
  <c r="M13"/>
  <c r="O13"/>
  <c r="M9"/>
  <c r="H177"/>
  <c r="I222"/>
  <c r="I217" s="1"/>
  <c r="J222"/>
  <c r="J217" s="1"/>
  <c r="M222"/>
  <c r="M217" s="1"/>
  <c r="O222"/>
  <c r="O217" s="1"/>
  <c r="Q222"/>
  <c r="Q217" s="1"/>
  <c r="H222"/>
  <c r="H217" s="1"/>
  <c r="I215"/>
  <c r="I210" s="1"/>
  <c r="M215"/>
  <c r="M210" s="1"/>
  <c r="O215"/>
  <c r="O210" s="1"/>
  <c r="Q215"/>
  <c r="Q210" s="1"/>
  <c r="H215"/>
  <c r="H210" s="1"/>
  <c r="M208"/>
  <c r="M203" s="1"/>
  <c r="O208"/>
  <c r="O203" s="1"/>
  <c r="Q208"/>
  <c r="Q203" s="1"/>
  <c r="I201"/>
  <c r="I196" s="1"/>
  <c r="M201"/>
  <c r="M196" s="1"/>
  <c r="O201"/>
  <c r="O196" s="1"/>
  <c r="Q201"/>
  <c r="Q196" s="1"/>
  <c r="H201"/>
  <c r="H196" s="1"/>
  <c r="M187"/>
  <c r="O187"/>
  <c r="Q187"/>
  <c r="H157"/>
  <c r="I157"/>
  <c r="J157"/>
  <c r="K157"/>
  <c r="L157"/>
  <c r="N157"/>
  <c r="R157"/>
  <c r="S157"/>
  <c r="H158"/>
  <c r="I158"/>
  <c r="J158"/>
  <c r="K158"/>
  <c r="L158"/>
  <c r="N158"/>
  <c r="R158"/>
  <c r="S158"/>
  <c r="H160"/>
  <c r="I160"/>
  <c r="J160"/>
  <c r="K160"/>
  <c r="L160"/>
  <c r="N160"/>
  <c r="R160"/>
  <c r="S160"/>
  <c r="I156"/>
  <c r="J156"/>
  <c r="K156"/>
  <c r="L156"/>
  <c r="N156"/>
  <c r="R156"/>
  <c r="S156"/>
  <c r="H156"/>
  <c r="O173"/>
  <c r="O168" s="1"/>
  <c r="O166"/>
  <c r="H95"/>
  <c r="I95"/>
  <c r="J95"/>
  <c r="K95"/>
  <c r="L95"/>
  <c r="N95"/>
  <c r="R95"/>
  <c r="S95"/>
  <c r="H97"/>
  <c r="I97"/>
  <c r="J97"/>
  <c r="K97"/>
  <c r="L97"/>
  <c r="N97"/>
  <c r="R97"/>
  <c r="S97"/>
  <c r="I93"/>
  <c r="J93"/>
  <c r="K93"/>
  <c r="L93"/>
  <c r="N93"/>
  <c r="R93"/>
  <c r="S93"/>
  <c r="H93"/>
  <c r="I152"/>
  <c r="I147" s="1"/>
  <c r="J152"/>
  <c r="J147" s="1"/>
  <c r="K152"/>
  <c r="K147" s="1"/>
  <c r="L152"/>
  <c r="L147" s="1"/>
  <c r="M152"/>
  <c r="M147" s="1"/>
  <c r="N152"/>
  <c r="N147" s="1"/>
  <c r="R152"/>
  <c r="R147" s="1"/>
  <c r="S152"/>
  <c r="S147" s="1"/>
  <c r="H152"/>
  <c r="H147" s="1"/>
  <c r="M143"/>
  <c r="M140" s="1"/>
  <c r="I138"/>
  <c r="I133" s="1"/>
  <c r="J138"/>
  <c r="J133" s="1"/>
  <c r="K138"/>
  <c r="K133" s="1"/>
  <c r="M138"/>
  <c r="M133" s="1"/>
  <c r="R138"/>
  <c r="R133" s="1"/>
  <c r="S138"/>
  <c r="S133" s="1"/>
  <c r="H138"/>
  <c r="H133" s="1"/>
  <c r="M129"/>
  <c r="I110"/>
  <c r="I105" s="1"/>
  <c r="M110"/>
  <c r="M105" s="1"/>
  <c r="H110"/>
  <c r="H105" s="1"/>
  <c r="M103"/>
  <c r="J82"/>
  <c r="J77" s="1"/>
  <c r="I82"/>
  <c r="I77" s="1"/>
  <c r="K82"/>
  <c r="K77" s="1"/>
  <c r="L82"/>
  <c r="L77" s="1"/>
  <c r="R82"/>
  <c r="R77" s="1"/>
  <c r="S82"/>
  <c r="S77" s="1"/>
  <c r="H82"/>
  <c r="H77" s="1"/>
  <c r="I68"/>
  <c r="I63" s="1"/>
  <c r="J68"/>
  <c r="J63" s="1"/>
  <c r="R68"/>
  <c r="R63" s="1"/>
  <c r="S68"/>
  <c r="S63" s="1"/>
  <c r="H68"/>
  <c r="H63" s="1"/>
  <c r="I59"/>
  <c r="I56" s="1"/>
  <c r="H59"/>
  <c r="H56" s="1"/>
  <c r="I54"/>
  <c r="I49" s="1"/>
  <c r="H54"/>
  <c r="H49" s="1"/>
  <c r="I40"/>
  <c r="I35" s="1"/>
  <c r="H40"/>
  <c r="H35" s="1"/>
  <c r="Q10" l="1"/>
  <c r="Q180"/>
  <c r="Q12" s="1"/>
  <c r="O161"/>
  <c r="O159"/>
  <c r="O154" s="1"/>
  <c r="O180"/>
  <c r="O175" s="1"/>
  <c r="P39" i="11"/>
  <c r="M28" i="14"/>
  <c r="M47"/>
  <c r="M42" s="1"/>
  <c r="M166"/>
  <c r="M159" s="1"/>
  <c r="M154" s="1"/>
  <c r="P64" i="11"/>
  <c r="G30"/>
  <c r="S32"/>
  <c r="M54" i="14"/>
  <c r="M49" s="1"/>
  <c r="P7" i="11"/>
  <c r="F224" i="14"/>
  <c r="L47"/>
  <c r="L42" s="1"/>
  <c r="G236"/>
  <c r="G231" s="1"/>
  <c r="M98"/>
  <c r="M96"/>
  <c r="M126"/>
  <c r="M94"/>
  <c r="M10" s="1"/>
  <c r="M180"/>
  <c r="G179"/>
  <c r="G177"/>
  <c r="G181"/>
  <c r="D178"/>
  <c r="E178"/>
  <c r="G92" i="11"/>
  <c r="G95"/>
  <c r="Q20"/>
  <c r="Q18" s="1"/>
  <c r="G70" i="14"/>
  <c r="E70"/>
  <c r="S13"/>
  <c r="L13"/>
  <c r="H13"/>
  <c r="K13"/>
  <c r="F70"/>
  <c r="D70"/>
  <c r="K11"/>
  <c r="H11"/>
  <c r="I13"/>
  <c r="I11"/>
  <c r="S11"/>
  <c r="L11"/>
  <c r="R13"/>
  <c r="N13"/>
  <c r="J13"/>
  <c r="R11"/>
  <c r="N11"/>
  <c r="J11"/>
  <c r="Q182"/>
  <c r="M182"/>
  <c r="O182"/>
  <c r="I9"/>
  <c r="R9"/>
  <c r="N9"/>
  <c r="J9"/>
  <c r="S9"/>
  <c r="K9"/>
  <c r="H9"/>
  <c r="L9"/>
  <c r="G178" l="1"/>
  <c r="Q175"/>
  <c r="F8" i="19" s="1"/>
  <c r="Q7" i="14"/>
  <c r="F4" i="19" s="1"/>
  <c r="M19" i="14"/>
  <c r="M14" s="1"/>
  <c r="O12"/>
  <c r="O7" s="1"/>
  <c r="S30" i="11"/>
  <c r="N73" i="14"/>
  <c r="M161"/>
  <c r="N47"/>
  <c r="N42" s="1"/>
  <c r="S95" i="11"/>
  <c r="P236" i="14"/>
  <c r="P231" s="1"/>
  <c r="S92" i="11"/>
  <c r="P227" i="14"/>
  <c r="P178" s="1"/>
  <c r="M91"/>
  <c r="M175"/>
  <c r="N89" i="11"/>
  <c r="K222" i="14" s="1"/>
  <c r="K217" s="1"/>
  <c r="Q89" i="11"/>
  <c r="N222" i="14" s="1"/>
  <c r="N217" s="1"/>
  <c r="N86" i="11"/>
  <c r="K215" i="14" s="1"/>
  <c r="K210" s="1"/>
  <c r="M86" i="11"/>
  <c r="J215" i="14" s="1"/>
  <c r="Q86" i="11"/>
  <c r="N215" i="14" s="1"/>
  <c r="N210" s="1"/>
  <c r="O86" i="11"/>
  <c r="L215" i="14" s="1"/>
  <c r="L210" s="1"/>
  <c r="K83" i="11"/>
  <c r="H208" i="14" s="1"/>
  <c r="H203" s="1"/>
  <c r="L83" i="11"/>
  <c r="I208" i="14" s="1"/>
  <c r="I203" s="1"/>
  <c r="Q83" i="11"/>
  <c r="N208" i="14" s="1"/>
  <c r="N203" s="1"/>
  <c r="O83" i="11"/>
  <c r="L208" i="14" s="1"/>
  <c r="L203" s="1"/>
  <c r="N83" i="11"/>
  <c r="K208" i="14" s="1"/>
  <c r="K203" s="1"/>
  <c r="M83" i="11"/>
  <c r="J208" i="14" s="1"/>
  <c r="J203" s="1"/>
  <c r="N80" i="11"/>
  <c r="K201" i="14" s="1"/>
  <c r="K196" s="1"/>
  <c r="M80" i="11"/>
  <c r="J201" i="14" s="1"/>
  <c r="J196" s="1"/>
  <c r="O82" i="11"/>
  <c r="Q80" s="1"/>
  <c r="N201" i="14" s="1"/>
  <c r="N196" s="1"/>
  <c r="N76" i="11"/>
  <c r="K194" i="14" s="1"/>
  <c r="K189" s="1"/>
  <c r="M76" i="11"/>
  <c r="J194" i="14" s="1"/>
  <c r="J189" s="1"/>
  <c r="L76" i="11"/>
  <c r="I194" i="14" s="1"/>
  <c r="I189" s="1"/>
  <c r="K76" i="11"/>
  <c r="H194" i="14" s="1"/>
  <c r="H189" s="1"/>
  <c r="O78" i="11"/>
  <c r="Q78" s="1"/>
  <c r="N72"/>
  <c r="L72"/>
  <c r="I187" i="14" s="1"/>
  <c r="M72" i="11"/>
  <c r="K72"/>
  <c r="H187" i="14" s="1"/>
  <c r="O75" i="11"/>
  <c r="Q75" s="1"/>
  <c r="O68"/>
  <c r="L173" i="14" s="1"/>
  <c r="L168" s="1"/>
  <c r="N68" i="11"/>
  <c r="K173" i="14" s="1"/>
  <c r="K168" s="1"/>
  <c r="M68" i="11"/>
  <c r="L68"/>
  <c r="I173" i="14" s="1"/>
  <c r="I168" s="1"/>
  <c r="K68" i="11"/>
  <c r="H173" i="14" s="1"/>
  <c r="H168" s="1"/>
  <c r="S70" i="11"/>
  <c r="S68" s="1"/>
  <c r="M65"/>
  <c r="J166" i="14" s="1"/>
  <c r="L65" i="11"/>
  <c r="I166" i="14" s="1"/>
  <c r="K65" i="11"/>
  <c r="H166" i="14" s="1"/>
  <c r="O67" i="11"/>
  <c r="O65" s="1"/>
  <c r="N67"/>
  <c r="N65" s="1"/>
  <c r="Q58"/>
  <c r="N143" i="14" s="1"/>
  <c r="N140" s="1"/>
  <c r="O58" i="11"/>
  <c r="L143" i="14" s="1"/>
  <c r="L140" s="1"/>
  <c r="N58" i="11"/>
  <c r="K143" i="14" s="1"/>
  <c r="K140" s="1"/>
  <c r="M58" i="11"/>
  <c r="J143" i="14" s="1"/>
  <c r="J140" s="1"/>
  <c r="L58" i="11"/>
  <c r="I143" i="14" s="1"/>
  <c r="I140" s="1"/>
  <c r="K58" i="11"/>
  <c r="H143" i="14" s="1"/>
  <c r="H140" s="1"/>
  <c r="S143"/>
  <c r="S140" s="1"/>
  <c r="R143"/>
  <c r="R140" s="1"/>
  <c r="S60" i="11"/>
  <c r="S58" s="1"/>
  <c r="Q52"/>
  <c r="N129" i="14" s="1"/>
  <c r="O52" i="11"/>
  <c r="L129" i="14" s="1"/>
  <c r="N52" i="11"/>
  <c r="K129" i="14" s="1"/>
  <c r="M52" i="11"/>
  <c r="J129" i="14" s="1"/>
  <c r="L52" i="11"/>
  <c r="I129" i="14" s="1"/>
  <c r="K52" i="11"/>
  <c r="H129" i="14" s="1"/>
  <c r="S54" i="11"/>
  <c r="S52" s="1"/>
  <c r="R110" i="14"/>
  <c r="R105" s="1"/>
  <c r="Q43" i="11"/>
  <c r="N110" i="14" s="1"/>
  <c r="N105" s="1"/>
  <c r="O43" i="11"/>
  <c r="L110" i="14" s="1"/>
  <c r="L105" s="1"/>
  <c r="N43" i="11"/>
  <c r="K110" i="14" s="1"/>
  <c r="K105" s="1"/>
  <c r="M43" i="11"/>
  <c r="J110" i="14" s="1"/>
  <c r="J105" s="1"/>
  <c r="S110"/>
  <c r="S105" s="1"/>
  <c r="S43" i="11"/>
  <c r="S49"/>
  <c r="Q49"/>
  <c r="N124" i="14" s="1"/>
  <c r="N119" s="1"/>
  <c r="O49" i="11"/>
  <c r="L124" i="14" s="1"/>
  <c r="L119" s="1"/>
  <c r="N49" i="11"/>
  <c r="K124" i="14" s="1"/>
  <c r="K119" s="1"/>
  <c r="M49" i="11"/>
  <c r="J124" i="14" s="1"/>
  <c r="J119" s="1"/>
  <c r="L49" i="11"/>
  <c r="I124" i="14" s="1"/>
  <c r="I119" s="1"/>
  <c r="K49" i="11"/>
  <c r="H124" i="14" s="1"/>
  <c r="H119" s="1"/>
  <c r="N40" i="11"/>
  <c r="N46"/>
  <c r="K117" i="14" s="1"/>
  <c r="K112" s="1"/>
  <c r="S46" i="11"/>
  <c r="Q46"/>
  <c r="N117" i="14" s="1"/>
  <c r="N112" s="1"/>
  <c r="O46" i="11"/>
  <c r="L117" i="14" s="1"/>
  <c r="L112" s="1"/>
  <c r="M46" i="11"/>
  <c r="J117" i="14" s="1"/>
  <c r="J112" s="1"/>
  <c r="L46" i="11"/>
  <c r="I117" i="14" s="1"/>
  <c r="I112" s="1"/>
  <c r="K46" i="11"/>
  <c r="H117" i="14" s="1"/>
  <c r="H112" s="1"/>
  <c r="L40" i="11"/>
  <c r="I103" i="14" s="1"/>
  <c r="M40" i="11"/>
  <c r="K40"/>
  <c r="H103" i="14" s="1"/>
  <c r="N12" i="11"/>
  <c r="K33" i="14" s="1"/>
  <c r="M12" i="11"/>
  <c r="L12"/>
  <c r="I33" i="14" s="1"/>
  <c r="K12" i="11"/>
  <c r="H33" i="14" s="1"/>
  <c r="L9" i="11"/>
  <c r="I24" i="14" s="1"/>
  <c r="I17" s="1"/>
  <c r="M9" i="11"/>
  <c r="N9"/>
  <c r="K9"/>
  <c r="H24" i="14" s="1"/>
  <c r="H17" s="1"/>
  <c r="Q11" i="11"/>
  <c r="Q9" s="1"/>
  <c r="N24" i="14" s="1"/>
  <c r="O9" i="11"/>
  <c r="Q24"/>
  <c r="N59" i="14" s="1"/>
  <c r="N56" s="1"/>
  <c r="N24" i="11"/>
  <c r="K59" i="14" s="1"/>
  <c r="K56" s="1"/>
  <c r="O24" i="11"/>
  <c r="L59" i="14" s="1"/>
  <c r="L56" s="1"/>
  <c r="M24" i="11"/>
  <c r="J59" i="14" s="1"/>
  <c r="J56" s="1"/>
  <c r="N70"/>
  <c r="N21" i="11"/>
  <c r="K54" i="14" s="1"/>
  <c r="K49" s="1"/>
  <c r="M21" i="11"/>
  <c r="J54" i="14" s="1"/>
  <c r="J49" s="1"/>
  <c r="O23" i="11"/>
  <c r="Q23" s="1"/>
  <c r="M15"/>
  <c r="J40" i="14" s="1"/>
  <c r="J35" s="1"/>
  <c r="N15" i="11"/>
  <c r="K40" i="14" s="1"/>
  <c r="K35" s="1"/>
  <c r="O15" i="11"/>
  <c r="Q15"/>
  <c r="N40" i="14" s="1"/>
  <c r="N35" s="1"/>
  <c r="L18" i="11"/>
  <c r="I47" i="14" s="1"/>
  <c r="I42" s="1"/>
  <c r="M18" i="11"/>
  <c r="J47" i="14" s="1"/>
  <c r="J42" s="1"/>
  <c r="N18" i="11"/>
  <c r="K47" i="14" s="1"/>
  <c r="K42" s="1"/>
  <c r="K18" i="11"/>
  <c r="H47" i="14" s="1"/>
  <c r="H42" s="1"/>
  <c r="H19" l="1"/>
  <c r="P10"/>
  <c r="N17"/>
  <c r="K19"/>
  <c r="I19"/>
  <c r="K24"/>
  <c r="K17" s="1"/>
  <c r="I28"/>
  <c r="J94"/>
  <c r="J126"/>
  <c r="I161"/>
  <c r="I159"/>
  <c r="I154" s="1"/>
  <c r="I180"/>
  <c r="I175" s="1"/>
  <c r="I182"/>
  <c r="H21"/>
  <c r="H28"/>
  <c r="H98"/>
  <c r="H96"/>
  <c r="I126"/>
  <c r="I94"/>
  <c r="N126"/>
  <c r="N94"/>
  <c r="H161"/>
  <c r="H159"/>
  <c r="H154" s="1"/>
  <c r="I21"/>
  <c r="K28"/>
  <c r="H126"/>
  <c r="H94"/>
  <c r="L94"/>
  <c r="L126"/>
  <c r="O64" i="11"/>
  <c r="L166" i="14"/>
  <c r="N64" i="11"/>
  <c r="K166" i="14"/>
  <c r="M64" i="11"/>
  <c r="J173" i="14"/>
  <c r="J168" s="1"/>
  <c r="H182"/>
  <c r="H180"/>
  <c r="H175" s="1"/>
  <c r="L24"/>
  <c r="L17" s="1"/>
  <c r="J24"/>
  <c r="I98"/>
  <c r="I96"/>
  <c r="N39" i="11"/>
  <c r="K103" i="14"/>
  <c r="K126"/>
  <c r="K94"/>
  <c r="J161"/>
  <c r="N71" i="11"/>
  <c r="K187" i="14"/>
  <c r="M12"/>
  <c r="M7" s="1"/>
  <c r="M71" i="11"/>
  <c r="J187" i="14"/>
  <c r="J182" s="1"/>
  <c r="L40"/>
  <c r="L35" s="1"/>
  <c r="P224"/>
  <c r="J33"/>
  <c r="J19" s="1"/>
  <c r="J210"/>
  <c r="M39" i="11"/>
  <c r="J103" i="14"/>
  <c r="J96" s="1"/>
  <c r="O40" i="11"/>
  <c r="N21" i="14"/>
  <c r="O80" i="11"/>
  <c r="L201" i="14" s="1"/>
  <c r="L196" s="1"/>
  <c r="O89" i="11"/>
  <c r="L222" i="14" s="1"/>
  <c r="L217" s="1"/>
  <c r="O76" i="11"/>
  <c r="L194" i="14" s="1"/>
  <c r="L189" s="1"/>
  <c r="Q21" i="11"/>
  <c r="N54" i="14" s="1"/>
  <c r="N49" s="1"/>
  <c r="Q76" i="11"/>
  <c r="N194" i="14" s="1"/>
  <c r="N189" s="1"/>
  <c r="Q12" i="11"/>
  <c r="N33" i="14" s="1"/>
  <c r="S40" i="11"/>
  <c r="Q72"/>
  <c r="O12"/>
  <c r="L33" i="14" s="1"/>
  <c r="O21" i="11"/>
  <c r="L54" i="14" s="1"/>
  <c r="L49" s="1"/>
  <c r="O72" i="11"/>
  <c r="Q65"/>
  <c r="D91"/>
  <c r="E91"/>
  <c r="E89" s="1"/>
  <c r="F91"/>
  <c r="G91"/>
  <c r="H91"/>
  <c r="I91"/>
  <c r="C91"/>
  <c r="F92" i="13"/>
  <c r="E92"/>
  <c r="D92"/>
  <c r="C92"/>
  <c r="D89"/>
  <c r="E89"/>
  <c r="F89"/>
  <c r="G89"/>
  <c r="G87" s="1"/>
  <c r="H89"/>
  <c r="H87" s="1"/>
  <c r="I89"/>
  <c r="I87" s="1"/>
  <c r="D88" i="11"/>
  <c r="E88"/>
  <c r="E86" s="1"/>
  <c r="F88"/>
  <c r="G88"/>
  <c r="H88"/>
  <c r="I88"/>
  <c r="C89" i="13"/>
  <c r="C88" i="11"/>
  <c r="D85"/>
  <c r="E85"/>
  <c r="E83" s="1"/>
  <c r="F85"/>
  <c r="G85"/>
  <c r="H85"/>
  <c r="I85"/>
  <c r="C85"/>
  <c r="D82"/>
  <c r="E82"/>
  <c r="E80" s="1"/>
  <c r="F82"/>
  <c r="G82"/>
  <c r="H82"/>
  <c r="I82"/>
  <c r="C82"/>
  <c r="C79"/>
  <c r="D79"/>
  <c r="E79"/>
  <c r="F79"/>
  <c r="D78"/>
  <c r="E78"/>
  <c r="E76" s="1"/>
  <c r="F78"/>
  <c r="G78"/>
  <c r="S78" s="1"/>
  <c r="H78"/>
  <c r="I78"/>
  <c r="C78"/>
  <c r="D75"/>
  <c r="E75"/>
  <c r="F75"/>
  <c r="G75"/>
  <c r="S75" s="1"/>
  <c r="H75"/>
  <c r="I75"/>
  <c r="C75"/>
  <c r="D74"/>
  <c r="E74"/>
  <c r="E72" s="1"/>
  <c r="F74"/>
  <c r="G74"/>
  <c r="S74" s="1"/>
  <c r="H74"/>
  <c r="I74"/>
  <c r="C74"/>
  <c r="D70"/>
  <c r="E70"/>
  <c r="F70"/>
  <c r="G70"/>
  <c r="G68" s="1"/>
  <c r="H70"/>
  <c r="I70"/>
  <c r="C70"/>
  <c r="D67"/>
  <c r="E67"/>
  <c r="E65" s="1"/>
  <c r="F67"/>
  <c r="G67"/>
  <c r="H67"/>
  <c r="I67"/>
  <c r="J67"/>
  <c r="J65" s="1"/>
  <c r="C67"/>
  <c r="H64"/>
  <c r="I64"/>
  <c r="J61"/>
  <c r="I61"/>
  <c r="H61"/>
  <c r="G61"/>
  <c r="J58"/>
  <c r="I58"/>
  <c r="H58"/>
  <c r="G58"/>
  <c r="D57"/>
  <c r="E57"/>
  <c r="E55" s="1"/>
  <c r="F57"/>
  <c r="G57"/>
  <c r="H57"/>
  <c r="H55" s="1"/>
  <c r="I57"/>
  <c r="I55" s="1"/>
  <c r="J57"/>
  <c r="J55" s="1"/>
  <c r="C57"/>
  <c r="D54"/>
  <c r="E54"/>
  <c r="E52" s="1"/>
  <c r="F54"/>
  <c r="G54"/>
  <c r="G52" s="1"/>
  <c r="H54"/>
  <c r="I54"/>
  <c r="J54"/>
  <c r="J52" s="1"/>
  <c r="C54"/>
  <c r="D51"/>
  <c r="E51"/>
  <c r="E49" s="1"/>
  <c r="F51"/>
  <c r="G51"/>
  <c r="G49" s="1"/>
  <c r="H51"/>
  <c r="I51"/>
  <c r="J51"/>
  <c r="J49" s="1"/>
  <c r="C51"/>
  <c r="D48"/>
  <c r="E48"/>
  <c r="E46" s="1"/>
  <c r="F48"/>
  <c r="G48"/>
  <c r="G46" s="1"/>
  <c r="H48"/>
  <c r="I48"/>
  <c r="J48"/>
  <c r="J46" s="1"/>
  <c r="C48"/>
  <c r="H43"/>
  <c r="I43"/>
  <c r="J43"/>
  <c r="G43"/>
  <c r="D42"/>
  <c r="E42"/>
  <c r="E40" s="1"/>
  <c r="F42"/>
  <c r="G42"/>
  <c r="G40" s="1"/>
  <c r="H42"/>
  <c r="I42"/>
  <c r="C42"/>
  <c r="H39"/>
  <c r="I39"/>
  <c r="D35"/>
  <c r="E35"/>
  <c r="E33" s="1"/>
  <c r="F35"/>
  <c r="G35"/>
  <c r="S35" s="1"/>
  <c r="H35"/>
  <c r="H33" s="1"/>
  <c r="I35"/>
  <c r="I33" s="1"/>
  <c r="C35"/>
  <c r="D29"/>
  <c r="E29"/>
  <c r="E27" s="1"/>
  <c r="F29"/>
  <c r="G29"/>
  <c r="S29" s="1"/>
  <c r="H29"/>
  <c r="H27" s="1"/>
  <c r="I29"/>
  <c r="I27" s="1"/>
  <c r="C29"/>
  <c r="D26"/>
  <c r="E26"/>
  <c r="E24" s="1"/>
  <c r="F26"/>
  <c r="G26"/>
  <c r="H26"/>
  <c r="I26"/>
  <c r="C26"/>
  <c r="D23"/>
  <c r="E23"/>
  <c r="E21" s="1"/>
  <c r="F23"/>
  <c r="G23"/>
  <c r="S23" s="1"/>
  <c r="S21" s="1"/>
  <c r="H23"/>
  <c r="R54" i="14" s="1"/>
  <c r="R49" s="1"/>
  <c r="I23" i="11"/>
  <c r="S54" i="14" s="1"/>
  <c r="S49" s="1"/>
  <c r="C23" i="11"/>
  <c r="D20"/>
  <c r="E20"/>
  <c r="E18" s="1"/>
  <c r="F20"/>
  <c r="G20"/>
  <c r="H20"/>
  <c r="I20"/>
  <c r="C20"/>
  <c r="D17"/>
  <c r="E17"/>
  <c r="E15" s="1"/>
  <c r="F17"/>
  <c r="G17"/>
  <c r="S17" s="1"/>
  <c r="H17"/>
  <c r="I17"/>
  <c r="C17"/>
  <c r="G14"/>
  <c r="H14"/>
  <c r="I14"/>
  <c r="D14"/>
  <c r="E14"/>
  <c r="E12" s="1"/>
  <c r="F14"/>
  <c r="C14"/>
  <c r="G11"/>
  <c r="H11"/>
  <c r="I11"/>
  <c r="D11"/>
  <c r="E11"/>
  <c r="E9" s="1"/>
  <c r="F11"/>
  <c r="C11"/>
  <c r="J21" i="14" l="1"/>
  <c r="J17"/>
  <c r="J10" s="1"/>
  <c r="L19"/>
  <c r="L14" s="1"/>
  <c r="H91"/>
  <c r="L21"/>
  <c r="L10"/>
  <c r="S72" i="11"/>
  <c r="P187" i="14" s="1"/>
  <c r="J159"/>
  <c r="J154" s="1"/>
  <c r="G83" i="11"/>
  <c r="S85"/>
  <c r="S83" s="1"/>
  <c r="P208" i="14" s="1"/>
  <c r="P203" s="1"/>
  <c r="G86" i="11"/>
  <c r="S88"/>
  <c r="S86" s="1"/>
  <c r="P215" i="14" s="1"/>
  <c r="P210" s="1"/>
  <c r="L161"/>
  <c r="L159"/>
  <c r="L154" s="1"/>
  <c r="I14"/>
  <c r="I10"/>
  <c r="H14"/>
  <c r="H10"/>
  <c r="G9" i="11"/>
  <c r="S11"/>
  <c r="S9" s="1"/>
  <c r="G12"/>
  <c r="S14"/>
  <c r="S12" s="1"/>
  <c r="G18"/>
  <c r="S20"/>
  <c r="S18" s="1"/>
  <c r="G24"/>
  <c r="S26"/>
  <c r="S24" s="1"/>
  <c r="K182" i="14"/>
  <c r="K180"/>
  <c r="K175" s="1"/>
  <c r="K98"/>
  <c r="K96"/>
  <c r="K91" s="1"/>
  <c r="K161"/>
  <c r="K159"/>
  <c r="K154" s="1"/>
  <c r="K21"/>
  <c r="G80" i="11"/>
  <c r="S82"/>
  <c r="S80" s="1"/>
  <c r="P201" i="14" s="1"/>
  <c r="P196" s="1"/>
  <c r="G89" i="11"/>
  <c r="S91"/>
  <c r="S89" s="1"/>
  <c r="P222" i="14" s="1"/>
  <c r="P217" s="1"/>
  <c r="L103"/>
  <c r="L98" s="1"/>
  <c r="I12"/>
  <c r="O71" i="11"/>
  <c r="N10" i="14"/>
  <c r="N7" i="11"/>
  <c r="Q71"/>
  <c r="I91" i="14"/>
  <c r="H12"/>
  <c r="J180"/>
  <c r="J175" s="1"/>
  <c r="Q64" i="11"/>
  <c r="N166" i="14"/>
  <c r="J28"/>
  <c r="G27" i="11"/>
  <c r="Q29"/>
  <c r="G15"/>
  <c r="S15"/>
  <c r="G33"/>
  <c r="Q35"/>
  <c r="G55"/>
  <c r="O57"/>
  <c r="L187" i="14"/>
  <c r="L180" s="1"/>
  <c r="N187"/>
  <c r="N180" s="1"/>
  <c r="N103"/>
  <c r="M7" i="11"/>
  <c r="N28" i="14"/>
  <c r="G72" i="11"/>
  <c r="H15"/>
  <c r="R40" i="14"/>
  <c r="R35" s="1"/>
  <c r="H24" i="11"/>
  <c r="R59" i="14"/>
  <c r="R56" s="1"/>
  <c r="I9" i="11"/>
  <c r="I12"/>
  <c r="S33" i="14"/>
  <c r="G65" i="11"/>
  <c r="S67"/>
  <c r="S65" s="1"/>
  <c r="S64" s="1"/>
  <c r="H86"/>
  <c r="R215" i="14"/>
  <c r="R210" s="1"/>
  <c r="H18" i="11"/>
  <c r="R47" i="14"/>
  <c r="R42" s="1"/>
  <c r="R70"/>
  <c r="H40" i="11"/>
  <c r="H46"/>
  <c r="R117" i="14"/>
  <c r="R112" s="1"/>
  <c r="H49" i="11"/>
  <c r="R124" i="14"/>
  <c r="R119" s="1"/>
  <c r="H52" i="11"/>
  <c r="R129" i="14"/>
  <c r="H65" i="11"/>
  <c r="H68"/>
  <c r="R173" i="14"/>
  <c r="R168" s="1"/>
  <c r="H72" i="11"/>
  <c r="H80"/>
  <c r="R201" i="14"/>
  <c r="R196" s="1"/>
  <c r="H83" i="11"/>
  <c r="R208" i="14"/>
  <c r="R203" s="1"/>
  <c r="I86" i="11"/>
  <c r="S215" i="14"/>
  <c r="S210" s="1"/>
  <c r="H89" i="11"/>
  <c r="R222" i="14"/>
  <c r="R217" s="1"/>
  <c r="H9" i="11"/>
  <c r="H12"/>
  <c r="R33" i="14"/>
  <c r="I15" i="11"/>
  <c r="S40" i="14"/>
  <c r="S35" s="1"/>
  <c r="I18" i="11"/>
  <c r="S47" i="14"/>
  <c r="S42" s="1"/>
  <c r="S70"/>
  <c r="I24" i="11"/>
  <c r="S59" i="14"/>
  <c r="S56" s="1"/>
  <c r="I40" i="11"/>
  <c r="I46"/>
  <c r="S117" i="14"/>
  <c r="S112" s="1"/>
  <c r="I49" i="11"/>
  <c r="S124" i="14"/>
  <c r="S119" s="1"/>
  <c r="I52" i="11"/>
  <c r="S129" i="14"/>
  <c r="I65" i="11"/>
  <c r="I68"/>
  <c r="S173" i="14"/>
  <c r="S168" s="1"/>
  <c r="I72" i="11"/>
  <c r="I80"/>
  <c r="S201" i="14"/>
  <c r="S196" s="1"/>
  <c r="I83" i="11"/>
  <c r="S208" i="14"/>
  <c r="S203" s="1"/>
  <c r="I89" i="11"/>
  <c r="S222" i="14"/>
  <c r="S217" s="1"/>
  <c r="J98"/>
  <c r="J91"/>
  <c r="D95"/>
  <c r="E95"/>
  <c r="F95"/>
  <c r="G95"/>
  <c r="E152"/>
  <c r="F152"/>
  <c r="D152"/>
  <c r="G150"/>
  <c r="F150"/>
  <c r="E150"/>
  <c r="D150"/>
  <c r="E138"/>
  <c r="F138"/>
  <c r="D138"/>
  <c r="G136"/>
  <c r="F136"/>
  <c r="E136"/>
  <c r="D136"/>
  <c r="H29" i="16"/>
  <c r="I29"/>
  <c r="G29"/>
  <c r="J26"/>
  <c r="G152" i="14" s="1"/>
  <c r="J24" i="16"/>
  <c r="G138" i="14" s="1"/>
  <c r="E82"/>
  <c r="E77" s="1"/>
  <c r="F82"/>
  <c r="F77" s="1"/>
  <c r="D82"/>
  <c r="D77" s="1"/>
  <c r="E68"/>
  <c r="E63" s="1"/>
  <c r="F68"/>
  <c r="F63" s="1"/>
  <c r="D68"/>
  <c r="D63" s="1"/>
  <c r="E59"/>
  <c r="F59"/>
  <c r="D59"/>
  <c r="G61"/>
  <c r="F61"/>
  <c r="E61"/>
  <c r="D61"/>
  <c r="J15" i="4"/>
  <c r="J26" i="11" s="1"/>
  <c r="J24" s="1"/>
  <c r="J18" i="4"/>
  <c r="J35" i="11" s="1"/>
  <c r="J33" s="1"/>
  <c r="J16" i="4"/>
  <c r="E24" i="14"/>
  <c r="F24"/>
  <c r="D24"/>
  <c r="G26"/>
  <c r="F26"/>
  <c r="E26"/>
  <c r="D26"/>
  <c r="J9" i="4"/>
  <c r="J11" i="11" s="1"/>
  <c r="J9" s="1"/>
  <c r="E143" i="14"/>
  <c r="E140" s="1"/>
  <c r="F143"/>
  <c r="F140" s="1"/>
  <c r="D143"/>
  <c r="D140" s="1"/>
  <c r="E129"/>
  <c r="E126" s="1"/>
  <c r="F129"/>
  <c r="D129"/>
  <c r="J25" i="16"/>
  <c r="G143" i="14" s="1"/>
  <c r="G140" s="1"/>
  <c r="J23" i="16"/>
  <c r="G129" i="14" s="1"/>
  <c r="G126" s="1"/>
  <c r="E13" i="13"/>
  <c r="E9" s="1"/>
  <c r="E222" i="14"/>
  <c r="F222"/>
  <c r="D222"/>
  <c r="E215"/>
  <c r="F215"/>
  <c r="D215"/>
  <c r="E208"/>
  <c r="F208"/>
  <c r="D208"/>
  <c r="E201"/>
  <c r="F201"/>
  <c r="D201"/>
  <c r="E187"/>
  <c r="F187"/>
  <c r="D187"/>
  <c r="E173"/>
  <c r="F173"/>
  <c r="D173"/>
  <c r="E166"/>
  <c r="F166"/>
  <c r="G166"/>
  <c r="D166"/>
  <c r="E124"/>
  <c r="F124"/>
  <c r="D124"/>
  <c r="E117"/>
  <c r="F117"/>
  <c r="D117"/>
  <c r="E110"/>
  <c r="F110"/>
  <c r="D110"/>
  <c r="E103"/>
  <c r="F103"/>
  <c r="D103"/>
  <c r="E54"/>
  <c r="F54"/>
  <c r="D54"/>
  <c r="E47"/>
  <c r="F47"/>
  <c r="D47"/>
  <c r="E40"/>
  <c r="F40"/>
  <c r="D40"/>
  <c r="E33"/>
  <c r="F33"/>
  <c r="D33"/>
  <c r="D17" l="1"/>
  <c r="S19"/>
  <c r="R19"/>
  <c r="D19"/>
  <c r="F19"/>
  <c r="E17"/>
  <c r="E19"/>
  <c r="F17"/>
  <c r="J12"/>
  <c r="J7" s="1"/>
  <c r="G24"/>
  <c r="G68"/>
  <c r="G63" s="1"/>
  <c r="J29" i="11"/>
  <c r="J27" s="1"/>
  <c r="G59" i="14"/>
  <c r="G56" s="1"/>
  <c r="K12"/>
  <c r="I7"/>
  <c r="K14"/>
  <c r="K10"/>
  <c r="H7"/>
  <c r="J14"/>
  <c r="N159"/>
  <c r="N154" s="1"/>
  <c r="N161"/>
  <c r="S166"/>
  <c r="S161" s="1"/>
  <c r="S103"/>
  <c r="S98" s="1"/>
  <c r="R103"/>
  <c r="R98" s="1"/>
  <c r="R24"/>
  <c r="R17" s="1"/>
  <c r="S24"/>
  <c r="S17" s="1"/>
  <c r="S33" i="11"/>
  <c r="Q33"/>
  <c r="S27"/>
  <c r="Q27"/>
  <c r="Q57"/>
  <c r="O55"/>
  <c r="L138" i="14"/>
  <c r="L182"/>
  <c r="L175"/>
  <c r="N175"/>
  <c r="N182"/>
  <c r="P182"/>
  <c r="N98"/>
  <c r="L28"/>
  <c r="G82"/>
  <c r="G77" s="1"/>
  <c r="F56"/>
  <c r="S126"/>
  <c r="S94"/>
  <c r="R187"/>
  <c r="R166"/>
  <c r="S187"/>
  <c r="R94"/>
  <c r="R126"/>
  <c r="F147"/>
  <c r="S28"/>
  <c r="R28"/>
  <c r="G133"/>
  <c r="D96"/>
  <c r="G147"/>
  <c r="D94"/>
  <c r="E94"/>
  <c r="F96"/>
  <c r="E147"/>
  <c r="F94"/>
  <c r="E96"/>
  <c r="F133"/>
  <c r="G94"/>
  <c r="E133"/>
  <c r="D147"/>
  <c r="D133"/>
  <c r="D21"/>
  <c r="E56"/>
  <c r="D56"/>
  <c r="F21"/>
  <c r="E21"/>
  <c r="F126"/>
  <c r="D126"/>
  <c r="K19" i="7"/>
  <c r="H11" i="5"/>
  <c r="I11"/>
  <c r="K11"/>
  <c r="H27" i="16"/>
  <c r="I27"/>
  <c r="K27"/>
  <c r="G27"/>
  <c r="G39" i="11" s="1"/>
  <c r="H20" i="4"/>
  <c r="H8" i="11" s="1"/>
  <c r="I20" i="4"/>
  <c r="I8" i="11" s="1"/>
  <c r="J10" i="4"/>
  <c r="J14" i="11" s="1"/>
  <c r="J12" s="1"/>
  <c r="G21" i="10"/>
  <c r="H21"/>
  <c r="I21"/>
  <c r="J21"/>
  <c r="F21"/>
  <c r="G18"/>
  <c r="H18"/>
  <c r="I18"/>
  <c r="J18"/>
  <c r="F18"/>
  <c r="G15"/>
  <c r="H15"/>
  <c r="I15"/>
  <c r="J15"/>
  <c r="F15"/>
  <c r="I9"/>
  <c r="G9"/>
  <c r="F19" i="13"/>
  <c r="J19"/>
  <c r="G13"/>
  <c r="G19" s="1"/>
  <c r="Q8" i="11" l="1"/>
  <c r="G17" i="14"/>
  <c r="S8" i="11"/>
  <c r="G21" i="14"/>
  <c r="K7"/>
  <c r="N68"/>
  <c r="O39" i="11"/>
  <c r="O7" s="1"/>
  <c r="S21" i="14"/>
  <c r="S159"/>
  <c r="S154" s="1"/>
  <c r="S96"/>
  <c r="S91" s="1"/>
  <c r="R96"/>
  <c r="R91" s="1"/>
  <c r="R21"/>
  <c r="N82"/>
  <c r="N77" s="1"/>
  <c r="L133"/>
  <c r="L96"/>
  <c r="L91" s="1"/>
  <c r="S57" i="11"/>
  <c r="Q55"/>
  <c r="Q39" s="1"/>
  <c r="N138" i="14"/>
  <c r="S182"/>
  <c r="R182"/>
  <c r="R161"/>
  <c r="R159"/>
  <c r="R154" s="1"/>
  <c r="R14"/>
  <c r="R10"/>
  <c r="S10"/>
  <c r="S14"/>
  <c r="G33"/>
  <c r="E182"/>
  <c r="D182"/>
  <c r="D157"/>
  <c r="E157"/>
  <c r="F157"/>
  <c r="G157"/>
  <c r="D158"/>
  <c r="E158"/>
  <c r="F158"/>
  <c r="G158"/>
  <c r="D160"/>
  <c r="E160"/>
  <c r="F160"/>
  <c r="G160"/>
  <c r="E156"/>
  <c r="F156"/>
  <c r="G156"/>
  <c r="D156"/>
  <c r="F168"/>
  <c r="E161"/>
  <c r="F161"/>
  <c r="G161"/>
  <c r="D161"/>
  <c r="D97"/>
  <c r="E97"/>
  <c r="F97"/>
  <c r="G97"/>
  <c r="E93"/>
  <c r="F93"/>
  <c r="G93"/>
  <c r="D93"/>
  <c r="E98"/>
  <c r="F98"/>
  <c r="D98"/>
  <c r="D28"/>
  <c r="D8" i="11"/>
  <c r="D7"/>
  <c r="E7" i="8"/>
  <c r="H7" i="6"/>
  <c r="G7"/>
  <c r="F7"/>
  <c r="E7"/>
  <c r="H13" i="5"/>
  <c r="I13"/>
  <c r="G13"/>
  <c r="G11" s="1"/>
  <c r="G64" i="11" s="1"/>
  <c r="J10" i="5"/>
  <c r="J70" i="11" s="1"/>
  <c r="J68" s="1"/>
  <c r="E168" i="14"/>
  <c r="D168"/>
  <c r="F105"/>
  <c r="J10" i="16"/>
  <c r="G110" i="14" s="1"/>
  <c r="G105" s="1"/>
  <c r="E105"/>
  <c r="D105"/>
  <c r="I7" i="2"/>
  <c r="J12" i="10" s="1"/>
  <c r="G20" i="4"/>
  <c r="G8" i="11" s="1"/>
  <c r="J11" i="4"/>
  <c r="E35" i="14"/>
  <c r="N19" l="1"/>
  <c r="N14" s="1"/>
  <c r="N63"/>
  <c r="Q7" i="11"/>
  <c r="N133" i="14"/>
  <c r="N96"/>
  <c r="N91" s="1"/>
  <c r="L12"/>
  <c r="L7" s="1"/>
  <c r="S55" i="11"/>
  <c r="S39" s="1"/>
  <c r="J17"/>
  <c r="J15" s="1"/>
  <c r="G173" i="14"/>
  <c r="G168" s="1"/>
  <c r="G40"/>
  <c r="G35" s="1"/>
  <c r="E159"/>
  <c r="E154" s="1"/>
  <c r="F35"/>
  <c r="D35"/>
  <c r="D9"/>
  <c r="D10"/>
  <c r="E9"/>
  <c r="D13"/>
  <c r="D11"/>
  <c r="F9"/>
  <c r="E13"/>
  <c r="E11"/>
  <c r="E10"/>
  <c r="F13"/>
  <c r="F10"/>
  <c r="F11"/>
  <c r="F182"/>
  <c r="F159"/>
  <c r="F154" s="1"/>
  <c r="D159"/>
  <c r="D154" s="1"/>
  <c r="G159"/>
  <c r="G154" s="1"/>
  <c r="E28"/>
  <c r="F28"/>
  <c r="F9" i="13"/>
  <c r="F15" s="1"/>
  <c r="G9"/>
  <c r="G15" s="1"/>
  <c r="J9"/>
  <c r="J15" s="1"/>
  <c r="N12" i="14" l="1"/>
  <c r="N7" s="1"/>
  <c r="G10"/>
  <c r="G13"/>
  <c r="G11"/>
  <c r="G9"/>
  <c r="I21" i="11"/>
  <c r="H21"/>
  <c r="G21"/>
  <c r="J15" i="7"/>
  <c r="J14"/>
  <c r="J16"/>
  <c r="J85" i="11" l="1"/>
  <c r="J83" s="1"/>
  <c r="G208" i="14"/>
  <c r="J91" i="11"/>
  <c r="J89" s="1"/>
  <c r="G222" i="14"/>
  <c r="J89" i="13"/>
  <c r="J87" s="1"/>
  <c r="J88" i="11"/>
  <c r="J86" s="1"/>
  <c r="G215" i="14"/>
  <c r="F217"/>
  <c r="F203"/>
  <c r="F210"/>
  <c r="E217"/>
  <c r="E203"/>
  <c r="E210"/>
  <c r="D203"/>
  <c r="D210"/>
  <c r="F49"/>
  <c r="D49"/>
  <c r="E49"/>
  <c r="J14" i="4"/>
  <c r="J23" i="11" s="1"/>
  <c r="J21" s="1"/>
  <c r="J9" i="7"/>
  <c r="J10"/>
  <c r="J75" i="11" s="1"/>
  <c r="E8" i="12"/>
  <c r="F8"/>
  <c r="G8"/>
  <c r="H8"/>
  <c r="I8" s="1"/>
  <c r="J8" s="1"/>
  <c r="K8" s="1"/>
  <c r="L8" s="1"/>
  <c r="M8" s="1"/>
  <c r="N8" s="1"/>
  <c r="O8" s="1"/>
  <c r="P8" s="1"/>
  <c r="E9"/>
  <c r="D9"/>
  <c r="D8"/>
  <c r="C9"/>
  <c r="C8"/>
  <c r="E12" i="10"/>
  <c r="C12"/>
  <c r="B12"/>
  <c r="H7" i="2"/>
  <c r="I12" i="10" s="1"/>
  <c r="G7" i="2"/>
  <c r="H12" i="10" s="1"/>
  <c r="F7" i="2"/>
  <c r="G12" i="10" s="1"/>
  <c r="E7" i="2"/>
  <c r="F12" i="10" s="1"/>
  <c r="I79" i="11" l="1"/>
  <c r="F194" i="14"/>
  <c r="F180" s="1"/>
  <c r="H79" i="11"/>
  <c r="E194" i="14"/>
  <c r="E180" s="1"/>
  <c r="G187"/>
  <c r="G182" s="1"/>
  <c r="J74" i="11"/>
  <c r="J72" s="1"/>
  <c r="G54" i="14"/>
  <c r="H19" i="7"/>
  <c r="H71" i="11" s="1"/>
  <c r="G217" i="14"/>
  <c r="G210"/>
  <c r="G203"/>
  <c r="I19" i="7"/>
  <c r="I71" i="11" s="1"/>
  <c r="D217" i="14"/>
  <c r="E19" i="13"/>
  <c r="E15"/>
  <c r="B6" i="8"/>
  <c r="G79" i="11" l="1"/>
  <c r="D194" i="14"/>
  <c r="D180" s="1"/>
  <c r="G180" s="1"/>
  <c r="I76" i="11"/>
  <c r="H76"/>
  <c r="G19" i="7"/>
  <c r="G71" i="11" s="1"/>
  <c r="G49" i="14"/>
  <c r="D42"/>
  <c r="D14"/>
  <c r="J9" i="10"/>
  <c r="G76" i="11" l="1"/>
  <c r="S79"/>
  <c r="S76" s="1"/>
  <c r="R194" i="14"/>
  <c r="R180" s="1"/>
  <c r="S194"/>
  <c r="S180" s="1"/>
  <c r="I7" i="6"/>
  <c r="J11" i="7"/>
  <c r="E18" i="10"/>
  <c r="C18"/>
  <c r="B18"/>
  <c r="P194" i="14" l="1"/>
  <c r="P180" s="1"/>
  <c r="S71" i="11"/>
  <c r="S7" s="1"/>
  <c r="R189" i="14"/>
  <c r="J78" i="11"/>
  <c r="S189" i="14"/>
  <c r="D189"/>
  <c r="F42"/>
  <c r="F14"/>
  <c r="E42"/>
  <c r="E14"/>
  <c r="J9" i="16"/>
  <c r="J42" i="11" s="1"/>
  <c r="J40" s="1"/>
  <c r="P12" i="14" l="1"/>
  <c r="P7" s="1"/>
  <c r="E4" i="19" s="1"/>
  <c r="P175" i="14"/>
  <c r="E8" i="19" s="1"/>
  <c r="P189" i="14"/>
  <c r="S175"/>
  <c r="S12"/>
  <c r="S7" s="1"/>
  <c r="R175"/>
  <c r="R12"/>
  <c r="R7" s="1"/>
  <c r="G103"/>
  <c r="F189"/>
  <c r="J22" i="16"/>
  <c r="G124" i="14" s="1"/>
  <c r="J21" i="16"/>
  <c r="G117" i="14" s="1"/>
  <c r="E15" i="10"/>
  <c r="C15"/>
  <c r="B15"/>
  <c r="D4" i="19" l="1"/>
  <c r="G4"/>
  <c r="D8"/>
  <c r="G8"/>
  <c r="G96" i="14"/>
  <c r="G98"/>
  <c r="J29" i="16"/>
  <c r="J27" s="1"/>
  <c r="J39" i="11" s="1"/>
  <c r="E189" i="14"/>
  <c r="E119"/>
  <c r="D119"/>
  <c r="F119"/>
  <c r="G119" l="1"/>
  <c r="F112"/>
  <c r="F91"/>
  <c r="D112"/>
  <c r="D91"/>
  <c r="E112"/>
  <c r="E91"/>
  <c r="G112" l="1"/>
  <c r="G91"/>
  <c r="J13" i="7" l="1"/>
  <c r="J82" i="11" l="1"/>
  <c r="J80" s="1"/>
  <c r="G201" i="14"/>
  <c r="B8" i="12"/>
  <c r="E196" i="14" l="1"/>
  <c r="H13" i="13"/>
  <c r="I13"/>
  <c r="I19" s="1"/>
  <c r="E12" i="14" l="1"/>
  <c r="E175"/>
  <c r="H7" i="11"/>
  <c r="H9" i="13"/>
  <c r="H15" s="1"/>
  <c r="H19"/>
  <c r="K13"/>
  <c r="I9"/>
  <c r="I15" s="1"/>
  <c r="E7" i="14" l="1"/>
  <c r="K19" i="13"/>
  <c r="K9"/>
  <c r="K15" s="1"/>
  <c r="J12" i="7"/>
  <c r="J21" s="1"/>
  <c r="E21" i="10"/>
  <c r="B21"/>
  <c r="C21"/>
  <c r="J79" i="11" l="1"/>
  <c r="J76" s="1"/>
  <c r="G194" i="14"/>
  <c r="J19" i="7"/>
  <c r="J71" i="11" s="1"/>
  <c r="G189" i="14" l="1"/>
  <c r="G7" i="11" l="1"/>
  <c r="D196" i="14"/>
  <c r="D7" l="1"/>
  <c r="D12"/>
  <c r="D175"/>
  <c r="I7" i="11"/>
  <c r="F196" i="14"/>
  <c r="J9" i="5"/>
  <c r="F7" i="14" l="1"/>
  <c r="G7" s="1"/>
  <c r="F12"/>
  <c r="G12" s="1"/>
  <c r="F175"/>
  <c r="G175" s="1"/>
  <c r="G196"/>
  <c r="J13" i="5"/>
  <c r="J11" s="1"/>
  <c r="J64" i="11" s="1"/>
  <c r="J13" i="4"/>
  <c r="J20" i="11" l="1"/>
  <c r="J18" s="1"/>
  <c r="F15" i="17" s="1"/>
  <c r="F16" s="1"/>
  <c r="G47" i="14"/>
  <c r="G19" s="1"/>
  <c r="E15" i="17" l="1"/>
  <c r="E16" s="1"/>
  <c r="G42" i="14"/>
  <c r="J20" i="4"/>
  <c r="J8" i="11" l="1"/>
  <c r="J7" s="1"/>
  <c r="G28" i="14"/>
  <c r="G14" l="1"/>
  <c r="M15" i="17" l="1"/>
  <c r="M16" s="1"/>
</calcChain>
</file>

<file path=xl/sharedStrings.xml><?xml version="1.0" encoding="utf-8"?>
<sst xmlns="http://schemas.openxmlformats.org/spreadsheetml/2006/main" count="1173" uniqueCount="362">
  <si>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</si>
  <si>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</si>
  <si>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</si>
  <si>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</si>
  <si>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</si>
  <si>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</si>
  <si>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</si>
  <si>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</si>
  <si>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</si>
  <si>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</si>
  <si>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</si>
  <si>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</si>
  <si>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</si>
  <si>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</si>
  <si>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</si>
  <si>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</si>
  <si>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</si>
  <si>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</si>
  <si>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Реконструкция автодороги до требований соответствующей технической категории</t>
  </si>
  <si>
    <t>Отношение количества отремонтированных лавок и скамей к общему их количеству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</si>
  <si>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</si>
  <si>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</si>
  <si>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</si>
  <si>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</si>
  <si>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</si>
  <si>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</si>
  <si>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</si>
  <si>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</si>
  <si>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</si>
  <si>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</si>
  <si>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</si>
  <si>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</si>
  <si>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</si>
  <si>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</si>
  <si>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</si>
  <si>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</si>
  <si>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</si>
  <si>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0503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</si>
  <si>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</si>
  <si>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</si>
  <si>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</si>
  <si>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</si>
  <si>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</si>
  <si>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</si>
  <si>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</si>
  <si>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</si>
  <si>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</si>
  <si>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>0409</t>
  </si>
  <si>
    <t>0408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</si>
  <si>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</si>
  <si>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</si>
  <si>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</si>
  <si>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</si>
  <si>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</si>
  <si>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</si>
  <si>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</si>
  <si>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Перечень объектов капитального строительства муниципальной собственности ЗАТО Железногорск
(за счет всех источников финансирования)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</si>
  <si>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</si>
  <si>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</si>
  <si>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</si>
  <si>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</si>
  <si>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</si>
  <si>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</si>
  <si>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Главный распорядитель: Администрация ЗАТО г. Железногорск (Управление капитального строительства)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</si>
  <si>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</si>
  <si>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</si>
  <si>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</si>
  <si>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</si>
  <si>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</si>
  <si>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</si>
  <si>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</si>
  <si>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</si>
  <si>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</si>
  <si>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</si>
  <si>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</si>
  <si>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</si>
  <si>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</si>
  <si>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</si>
  <si>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</si>
  <si>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Формы федеральной статистической отчетности 1-КХ, 3ДГ</t>
  </si>
  <si>
    <t>Отчет ОГИБДД МУМВД России по ЗАТО г. Железногорск</t>
  </si>
  <si>
    <t>Количество совершенных ДТП с пострадавшими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</si>
  <si>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</si>
  <si>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</si>
  <si>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</si>
  <si>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</si>
  <si>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</si>
  <si>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</si>
  <si>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</si>
  <si>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 xml:space="preserve">Приложение № 2
к подпрограмме «Повышение безопасности дорожного движения на дорогах общего пользования местного значения»
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</si>
  <si>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</si>
  <si>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</si>
  <si>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</si>
  <si>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 xml:space="preserve">Приложение № 2
к подпрограмме «Осуществление дорожной деятельности в отношении автомобильных дорог местного значения»
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</si>
  <si>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</si>
  <si>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</si>
  <si>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</si>
  <si>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</si>
  <si>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</si>
  <si>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</si>
  <si>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</si>
  <si>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</si>
  <si>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</si>
  <si>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</si>
  <si>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0113</t>
  </si>
  <si>
    <t>1220002</t>
  </si>
  <si>
    <t>1220003</t>
  </si>
  <si>
    <t>1220001</t>
  </si>
  <si>
    <t>1210001</t>
  </si>
  <si>
    <t>1210002</t>
  </si>
  <si>
    <t>1230001</t>
  </si>
  <si>
    <t>810</t>
  </si>
  <si>
    <t>1240002</t>
  </si>
  <si>
    <t>1240003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</si>
  <si>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</si>
  <si>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мероприятие 4
подпрограммы 2</t>
  </si>
  <si>
    <t>Транспортная подвижность населения</t>
  </si>
  <si>
    <t>количество поездок / количество жителей</t>
  </si>
  <si>
    <t>Прогноз АИС ММО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</si>
  <si>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</si>
  <si>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</si>
  <si>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</si>
  <si>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</si>
  <si>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</si>
  <si>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</si>
  <si>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</si>
  <si>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</si>
  <si>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</si>
  <si>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</si>
  <si>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</si>
  <si>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Софинансирование расходов на 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</si>
  <si>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Отчеты эксплуатирующих организаций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</si>
  <si>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</si>
  <si>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</si>
  <si>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</si>
  <si>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</si>
  <si>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</si>
  <si>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</si>
  <si>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</si>
  <si>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</si>
  <si>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</si>
  <si>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 xml:space="preserve"> Л.М. Антоненко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</si>
  <si>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</si>
  <si>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</si>
  <si>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</si>
  <si>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мероприятие 6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</si>
  <si>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</si>
  <si>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</si>
  <si>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</si>
  <si>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инвестиции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</si>
  <si>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</si>
  <si>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</si>
  <si>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Очередной финансовый год
(2015)</t>
  </si>
  <si>
    <t>Первый год планового периода
(2016)</t>
  </si>
  <si>
    <t xml:space="preserve">    Реконструкция автомобильной дороги ул.Красноярская (от КПП-1 - ул.Промышленная) за счет средств муниципального дорожного фонда</t>
  </si>
  <si>
    <t xml:space="preserve">    Софинансирование расходов на развитие и (или) модернизацию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</si>
  <si>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Софинансирование участия в краевой программе по развитию и модернизации автомобильных дорог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</si>
  <si>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</si>
  <si>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</si>
  <si>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</si>
  <si>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Второй год планового периода
(2017)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</si>
  <si>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</si>
  <si>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</si>
  <si>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</si>
  <si>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1220007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</si>
  <si>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</si>
  <si>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 xml:space="preserve">    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</si>
  <si>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</si>
  <si>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</si>
  <si>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</si>
  <si>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</si>
  <si>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</si>
  <si>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</si>
  <si>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1240007</t>
  </si>
  <si>
    <t>Содержание тротуаров и озеленения территорий общего пользования</t>
  </si>
  <si>
    <t>Ремонт территорий общего пользования</t>
  </si>
  <si>
    <t>1240008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</si>
  <si>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</si>
  <si>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</si>
  <si>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</si>
  <si>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мероприятие 2
подпрограммы 3</t>
  </si>
  <si>
    <t>Объект:     Реконструкция автомобильной дороги ул.Красноярская (от КПП-1 - ул.Промышленная) за счет средств муниципального дорожного фонда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</si>
  <si>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</si>
  <si>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</si>
  <si>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</si>
  <si>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</si>
  <si>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2013
год</t>
  </si>
  <si>
    <t>2014
год</t>
  </si>
  <si>
    <t>2015
год</t>
  </si>
  <si>
    <t>2016
год</t>
  </si>
  <si>
    <t>2017
год</t>
  </si>
  <si>
    <t>Объем капитальных вложений, рублей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</si>
  <si>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</si>
  <si>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</si>
  <si>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2.1. Реконструкция автомобильной дороги ул.Красноярская (от КПП-1 - ул.Промышленная) за счет средств муниципального дорожного фонда</t>
  </si>
  <si>
    <t>1.1. Временное перемещение, хранение, оценка и утилизация брошенных и бесхозяйных транспортных средств на территории ЗАТО Железногорск</t>
  </si>
  <si>
    <t>1.2. 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</si>
  <si>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2.1. Проведение конкурсов по тематике "Безопасность дорожного движения в ЗАТО Железногорск"</t>
  </si>
  <si>
    <t>2.2. Организация социальной рекламы и печатной продукции по безопасности дорожного движения</t>
  </si>
  <si>
    <t>1.1. 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</si>
  <si>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1.2. Приобретение автобусов для муниципальных нужд</t>
  </si>
  <si>
    <t>1.1. Содержание сетей уличного освещения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</si>
  <si>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</si>
  <si>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1.2. Содержание прочих объектов благоустройства</t>
  </si>
  <si>
    <t>1.3. Благоустройство мест массового отдыха населения</t>
  </si>
  <si>
    <t>1.4. 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</si>
  <si>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1.5. Содержание территорий общего пользования</t>
  </si>
  <si>
    <t>1.6. Ремонт территорий общего пользования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</si>
  <si>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</si>
  <si>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</si>
  <si>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</si>
  <si>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</si>
  <si>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1227491</t>
  </si>
  <si>
    <t>1227492</t>
  </si>
  <si>
    <t>Установка 8 знаков на 2 участках</t>
  </si>
  <si>
    <t>2.3. Приобретение и установка дорожных знаков на участках автомобильных дорог общего пользования местного значения вблизи детской образовательной организации, на проезжей части которых возможно появление детей за счет средств муниципального дорожного фонда</t>
  </si>
  <si>
    <t>мероприятие 5
подпрограммы 2</t>
  </si>
  <si>
    <t>Приобретение и установка дорожных знаков на участках автомобильных дорог общего пользования местного значения вблизи детской образовательной организации, на проезжей части которых возможно появление детей за счет средств муниципального дорожного фонда</t>
  </si>
  <si>
    <t>мероприятие 6
подпрограммы 2</t>
  </si>
  <si>
    <t>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</si>
  <si>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1.1. 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</si>
  <si>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1.2. Софинансирование расходов на 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</si>
  <si>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1.3. 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</si>
  <si>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Краевые средства на содержание 170,26 км дорог общего пользования местного значения (проезжей части, тротуаров, озеленения дорог)</t>
  </si>
  <si>
    <t>мероприятие 6
подпрограммы 1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</si>
  <si>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</si>
  <si>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мероприятие 7
подпрограммы 1</t>
  </si>
  <si>
    <t>Ремонт автомобильных дорог общего пользования местного значения, являющихся подъездами к садоводческим обществам, за счет средств муниципального дорожного фонда</t>
  </si>
  <si>
    <t>Ремонт проезжей части ул. Транзитная на участке от ПК96 до ПК116+60</t>
  </si>
  <si>
    <t>Ремонт автодороги «ул. Красноярская - о/л «Взлет»</t>
  </si>
  <si>
    <t>мероприятие 8
подпрограммы 1</t>
  </si>
  <si>
    <t>мероприятие 9
подпрограммы 1</t>
  </si>
  <si>
    <t>Софинансирование расходов на ремонт автомобильных дорог общего пользования местного значения, являющихся подъездами к садоводческим обществам, за счет средств муниципального дорожного фонда</t>
  </si>
  <si>
    <t>Софинансирование расходов на капитальный ремонт и ремонт автомобильных дорог общего пользования местного значения городских округов с численностью населения от 90 до 150 тысяч человек за счет средств муниципального дорожного фонда</t>
  </si>
  <si>
    <t>2.2. Софинансирование расходов на развитие и (или) модернизацию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</si>
  <si>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2.5.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</si>
  <si>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2.4. Софинансирование расходов на приобретение и установка дорожных знаков на участках автомобильных дорог общего пользования местного значения вблизи детской образовательной организации, на проезжей части которых возможно появление детей за счет средств муниципального дорожного фонда</t>
  </si>
  <si>
    <t>1220005</t>
  </si>
  <si>
    <t>2.5. 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</si>
  <si>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1220006</t>
  </si>
  <si>
    <t>Софинансирование расходов на приобретение и установка дорожных знаков на участках автомобильных дорог общего пользования местного значения вблизи детской образовательной организации, на проезжей части которых возможно появление детей за счет средств муниципального дорожного фонда</t>
  </si>
  <si>
    <t>мероприятие 7
подпрограммы 2</t>
  </si>
  <si>
    <t>мероприятие 8
подпрограммы 2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</si>
  <si>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</si>
  <si>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Приложение № 1
к постановлению Администрации ЗАТО г. Железногорск от __________.2015 № _______</t>
  </si>
  <si>
    <t>Приложение № 5
к постановлению Администрации ЗАТО г. Железногорск от ____________.2015 № ____________</t>
  </si>
  <si>
    <t>Выполнение работ по предписаниям надзорных органов: оборудование пешеходных переходов вблизи образовательных учреждений в соответствии с требованиями нормативной документации, в том числе с установкой светофоров Т.7:</t>
  </si>
  <si>
    <t>- ул. Саянская, 9 (гимназия №96 им. В.П. Астафьева),</t>
  </si>
  <si>
    <t>- ул. Октябрьская, 46 (детский сад №20),</t>
  </si>
  <si>
    <t>- ул. Октябрьская, 34 (гимназия №91 им. М.В. Ломоносова),</t>
  </si>
  <si>
    <t>- ул. Комсомольская, 52 (средняя общеобразовательная школа №101 ),</t>
  </si>
  <si>
    <t>- ул.Королева, 22 (cредняя общеобразовательная школа №97),</t>
  </si>
  <si>
    <t>- ул. Толстого, 22 (средняя общеобразовательная школа №93 им. М.М. Царевского),</t>
  </si>
  <si>
    <t>- ул. Красноярская, 36 (школа космонавтики, общеобразовательная школа-интернат по работе с одаренными детьми),</t>
  </si>
  <si>
    <t>- ул. Горького, 57 (Железногорская санаторная школа-интернат)</t>
  </si>
  <si>
    <t>- ул. Горького, 56 (Норильский кадетский корпус, школа-интернат),</t>
  </si>
  <si>
    <t>Обустройство 10 пешеходных переходов знаками и разметкой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</si>
  <si>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</si>
  <si>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</si>
  <si>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</si>
  <si>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</si>
  <si>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</si>
  <si>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</si>
  <si>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</si>
  <si>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</si>
  <si>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</si>
  <si>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2014 (отчетный год)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</si>
  <si>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</si>
  <si>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</si>
  <si>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</si>
  <si>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</si>
  <si>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</si>
  <si>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</si>
  <si>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</si>
  <si>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</si>
  <si>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</si>
  <si>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</si>
  <si>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Реконструкция автомобильной дороги ул.Красноярская (от КПП-1 - ул.Промышленная) за счет средств муниципального дорожного фонда</t>
  </si>
  <si>
    <t>Софинансирование расходов на развитие и (или) модернизацию автомобильных дорог общего пользования местного значения городских округов, городских и сельских поселений за счет средств муниципального дорожного фонда</t>
  </si>
  <si>
    <t>5000000</t>
  </si>
  <si>
    <t>0</t>
  </si>
  <si>
    <t>310000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</si>
  <si>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</si>
  <si>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2015 (текущий год)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</si>
  <si>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</si>
  <si>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</si>
  <si>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местный бюджета</t>
  </si>
  <si>
    <t>краевой бюджет</t>
  </si>
  <si>
    <t>федеральный бюджет</t>
  </si>
  <si>
    <t>Сметная стоимость по утвержденной ПСД в ценах 2015 года</t>
  </si>
  <si>
    <t>План на 2015 год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</si>
  <si>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</si>
  <si>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мероприятие 10
подпрограммы 1</t>
  </si>
  <si>
    <t>Субсидии на капитальный ремонт и ремонт автомобильных дорог общего пользования местного значения городских округов с численностью населения от 90 до 150 тысяч человек за счет средств дорожного фонда Красноярского края</t>
  </si>
  <si>
    <t>Софинансирование расходов на реализацию проектов по благоустройству территорий поселений, городских округов</t>
  </si>
  <si>
    <t>1.8. Софинансирование расходов на реализацию проектов по благоустройству территорий поселений, городских округов</t>
  </si>
  <si>
    <t>1240005</t>
  </si>
  <si>
    <t>Софинансирование краевых субсидий на реализацию проекта "Благоустройство площади Победы"</t>
  </si>
  <si>
    <t>1.7. Расходы на реализацию проектов по благоусройству территорий поселений, городских округов</t>
  </si>
  <si>
    <t>1247741</t>
  </si>
  <si>
    <t>Краевые субсидии на реализацию проекта "Благоустройство площади Победы"</t>
  </si>
  <si>
    <t>мероприятие 7
подпрограммы 4</t>
  </si>
  <si>
    <t>Расходы на реализацию проектов по благоусройству территорий поселений, городских округов</t>
  </si>
  <si>
    <t>мероприятие 8
подпрограммы 4</t>
  </si>
  <si>
    <t>Приложение № 3
к постановлению Администрации ЗАТО г. Железногорск от _________.2015 № _________</t>
  </si>
  <si>
    <t>2016 г.</t>
  </si>
  <si>
    <t>2017 г.</t>
  </si>
  <si>
    <t>-</t>
  </si>
  <si>
    <t>2-й год
2017</t>
  </si>
  <si>
    <t>1-й год
2016</t>
  </si>
  <si>
    <t>Примечание (оценка рисков невыполнения показателей по программе, причины невыполнения, выбор действий по преодолению)</t>
  </si>
  <si>
    <t>Текущий год
2015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</si>
  <si>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</si>
  <si>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</si>
  <si>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</si>
  <si>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</si>
  <si>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Ремонт проезжей части ул. Транзитная на участке от ПК 116+60 до ПК 125+34 за счет средств муниципального дорожного фонда</t>
  </si>
  <si>
    <t>2 этап ремонта проезжей части ул. Транзитная 
(на участке от ПК116+60 до ПК 125+34)</t>
  </si>
  <si>
    <t>2.3. Ремонт автомобильных дорог общего пользования местного значения, являющихся подъездами к садоводческим обществам, за счет средств муниципального дорожного фонда</t>
  </si>
  <si>
    <t>2.4. Софинансирование расходов на ремонт автомобильных дорог общего пользования местного значения, являющихся подъездами к садоводческим обществам, за счет средств муниципального дорожного фонда</t>
  </si>
  <si>
    <t>2.5. Субсидии на капитальный ремонт и ремонт автомобильных дорог общего пользования местного значения городских округов с численностью населения от 90 до 150 тысяч человек за счет средств дорожного фонда Красноярского края</t>
  </si>
  <si>
    <t>2.6. Софинансирование расходов на капитальный ремонт и ремонт автомобильных дорог общего пользования местного значения городских округов с численностью населения от 90 до 150 тысяч человек за счет средств муниципального дорожного фонда</t>
  </si>
  <si>
    <t>2.7.     Ремонт проезжей части ул. Транзитная на участке от ПК 116+60 до ПК 125+34 за счет средств муниципального дорожного фонда</t>
  </si>
  <si>
    <t>Приобретение 10 новых автобусов средней вместимости в целях организации перевозки пассажиров</t>
  </si>
  <si>
    <t>Приложение № 4
к постановлению Администрации ЗАТО г. Железногорск от ____________.2015 № ____________</t>
  </si>
  <si>
    <t>Приложение № 6
к постановлению Администрации ЗАТО г. Железногорск от _________.2015 № _________</t>
  </si>
  <si>
    <t>Приложение № 7
к постановлению Администрации ЗАТО г. Железногорск от _________.2015 № _________</t>
  </si>
  <si>
    <t>Информция по действующим мунциипальным программа профилактической направленности на территории ЗАТО г. Железногорск</t>
  </si>
  <si>
    <t>Наименование муниципальных программ
Наименование подпрограмм, входящих в программу</t>
  </si>
  <si>
    <t>Нормативно-правовй акт, утверждающий программу</t>
  </si>
  <si>
    <t>НПА (последний), вносящий измненение в программу</t>
  </si>
  <si>
    <t>Общий объем финансирования (ты. руб.)</t>
  </si>
  <si>
    <t>план на год</t>
  </si>
  <si>
    <t>освоено</t>
  </si>
  <si>
    <t>Объемы финансирования (тыс. руб.)</t>
  </si>
  <si>
    <t>2016 год</t>
  </si>
  <si>
    <t>2017 год</t>
  </si>
  <si>
    <t>% освоения</t>
  </si>
  <si>
    <t>Администрации ЗАТО г. Железногорск</t>
  </si>
  <si>
    <t>Источники финансирования</t>
  </si>
  <si>
    <r>
      <rPr>
        <sz val="14"/>
        <color theme="1"/>
        <rFont val="Times"/>
        <family val="1"/>
      </rPr>
      <t>Информация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недвижимого имущества муниципальной собственности ЗАТО Железногорск, подлежащим строительству, реконструкции, техническому перевооружению или приобретению, включенным в муниципальную программу «Развитие транспортной системы, содержание и благоустройство территории ЗАТО Железногорск» за январь-декабрь 2015 года (нарастающим итогом)</t>
    </r>
  </si>
  <si>
    <t>Наименование объекта, территория строительства, (приобретения), мощность и единицы измерения мощности объекта</t>
  </si>
  <si>
    <t>Процент технической готовности</t>
  </si>
  <si>
    <t>Сметная стоимость по утвержденной ПСД в ценах 2001 года</t>
  </si>
  <si>
    <t>Остаток сметной стоимости на 01.01.2015</t>
  </si>
  <si>
    <t>в ценах контракта на 01.01.2015</t>
  </si>
  <si>
    <t>в ценах 2001 года</t>
  </si>
  <si>
    <t>в том числе</t>
  </si>
  <si>
    <t>аканс</t>
  </si>
  <si>
    <t>внебюджетные источники</t>
  </si>
  <si>
    <t>Фмнансирование за январь - декаобрь 2015 года</t>
  </si>
  <si>
    <t>Фактическое освоение за январь-декабрь 2015 года за счет всех источников финансирования</t>
  </si>
  <si>
    <t>Виды выполненных работ за январь - декбрь 2015 года</t>
  </si>
  <si>
    <t>Оформление технической документации</t>
  </si>
  <si>
    <t>Подпрограмма: Осуществление дорожной деятельности в отношении автомобильных дорог местного значения</t>
  </si>
  <si>
    <t>Наименование мероприятия: Реконструкция автомобильной дороги ул.Красноярская (от КПП-1 - ул.Промышленная) за счет средств муниципального дорожного фонда</t>
  </si>
  <si>
    <t>Главный распорядитель: Администрация ЗАТО г. Железногорск</t>
  </si>
  <si>
    <t>Заказчик: Управление капитального строительства</t>
  </si>
  <si>
    <t>Итого по главному распорядителю: Администрация ЗАТО г. Железногорск</t>
  </si>
  <si>
    <t>Итого по подпрограмме: Осуществление дорожной деятельности в отношении автомобильных дорог местного значения</t>
  </si>
  <si>
    <t>Итого по программе: Развитие транспортной системы, содержание и благоустройство территории ЗАТО Железногорск</t>
  </si>
  <si>
    <t>Объект: Автомобильная дорога ул.Красноярская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</si>
</sst>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#,##0.0000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3"/>
      <name val="Times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4" borderId="0"/>
  </cellStyleXfs>
  <cellXfs count="3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2" borderId="0" xfId="0" applyFont="1" applyFill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/>
    <xf numFmtId="0" fontId="4" fillId="0" borderId="1" xfId="0" applyFont="1" applyBorder="1"/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2" borderId="0" xfId="0" applyFont="1" applyFill="1"/>
    <xf numFmtId="164" fontId="5" fillId="2" borderId="0" xfId="0" applyNumberFormat="1" applyFont="1" applyFill="1"/>
    <xf numFmtId="49" fontId="7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wrapText="1"/>
    </xf>
    <xf numFmtId="49" fontId="10" fillId="0" borderId="0" xfId="0" applyNumberFormat="1" applyFont="1" applyFill="1"/>
    <xf numFmtId="0" fontId="10" fillId="0" borderId="0" xfId="0" applyFont="1" applyFill="1"/>
    <xf numFmtId="1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49" fontId="10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1" fontId="9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1" fontId="10" fillId="0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quotePrefix="1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" fontId="4" fillId="0" borderId="0" xfId="0" applyNumberFormat="1" applyFont="1"/>
    <xf numFmtId="1" fontId="4" fillId="0" borderId="0" xfId="0" applyNumberFormat="1" applyFont="1"/>
    <xf numFmtId="4" fontId="7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0" fontId="12" fillId="0" borderId="0" xfId="0" applyFont="1"/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8" fillId="0" borderId="0" xfId="0" applyFont="1" applyFill="1"/>
    <xf numFmtId="0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/>
    <xf numFmtId="0" fontId="4" fillId="0" borderId="1" xfId="0" applyFont="1" applyBorder="1" applyAlignment="1">
      <alignment horizontal="center" vertical="center" wrapText="1"/>
    </xf>
    <xf numFmtId="0" fontId="14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8" fillId="0" borderId="1" xfId="0" applyFont="1" applyFill="1" applyBorder="1"/>
    <xf numFmtId="0" fontId="8" fillId="0" borderId="0" xfId="0" applyFont="1" applyFill="1" applyAlignment="1">
      <alignment horizontal="center" vertical="center"/>
    </xf>
    <xf numFmtId="4" fontId="8" fillId="0" borderId="1" xfId="0" applyNumberFormat="1" applyFont="1" applyFill="1" applyBorder="1" applyAlignment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 wrapText="1"/>
    </xf>
    <xf numFmtId="0" fontId="0" fillId="0" borderId="0" xfId="0" applyAlignment="1">
      <alignment vertical="center" wrapText="1"/>
    </xf>
    <xf numFmtId="4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1" xfId="0" applyBorder="1"/>
    <xf numFmtId="4" fontId="0" fillId="0" borderId="1" xfId="0" applyNumberForma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/>
    <xf numFmtId="0" fontId="4" fillId="0" borderId="0" xfId="0" applyFont="1" applyAlignment="1">
      <alignment horizontal="justify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justify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/>
    </xf>
    <xf numFmtId="4" fontId="5" fillId="0" borderId="8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7" fillId="0" borderId="8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center"/>
    </xf>
    <xf numFmtId="4" fontId="9" fillId="0" borderId="8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justify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justify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4.%202%20&#1082;&#1074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6"/>
      <sheetName val="Прил.7"/>
      <sheetName val="Прил.8"/>
      <sheetName val="Прил.9"/>
      <sheetName val="ПП1.Дороги.1.Пок."/>
      <sheetName val="ПП1.Дороги.2.Мер."/>
      <sheetName val="ПП2.БДД.1.Пок."/>
      <sheetName val="ПП2.БДД.2.Мер."/>
      <sheetName val="ПП3.Трансп.1.Пок."/>
      <sheetName val="ПП3.Трансп.2.Мер."/>
      <sheetName val="ПП4.Благ.1.Пок."/>
      <sheetName val="ПП4.Благ.2.Мер."/>
    </sheetNames>
    <sheetDataSet>
      <sheetData sheetId="0"/>
      <sheetData sheetId="1"/>
      <sheetData sheetId="2"/>
      <sheetData sheetId="3"/>
      <sheetData sheetId="4">
        <row r="7">
          <cell r="B7" t="str">
            <v>Отношение количества автобусных  остановок, оборудованных павильонами ожидания, к общему количеству остановок</v>
          </cell>
          <cell r="C7" t="str">
            <v>%</v>
          </cell>
        </row>
      </sheetData>
      <sheetData sheetId="5"/>
      <sheetData sheetId="6">
        <row r="7">
          <cell r="B7" t="str">
            <v>Количество совершенных ДТП с пострадавшими</v>
          </cell>
          <cell r="C7" t="str">
            <v>ед.</v>
          </cell>
        </row>
      </sheetData>
      <sheetData sheetId="7"/>
      <sheetData sheetId="8">
        <row r="7">
          <cell r="B7" t="str">
            <v>Транспортная подвижность населения</v>
          </cell>
          <cell r="C7" t="str">
            <v>количество поездок / количество жителей</v>
          </cell>
        </row>
      </sheetData>
      <sheetData sheetId="9"/>
      <sheetData sheetId="10">
        <row r="7">
          <cell r="B7" t="str">
            <v>Отношение количества отремонтированных лавок и скамей к общему их количеству</v>
          </cell>
          <cell r="C7" t="str">
            <v>%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J24"/>
  <sheetViews>
    <sheetView view="pageBreakPreview" zoomScaleNormal="100" zoomScaleSheetLayoutView="100" workbookViewId="0">
      <selection activeCell="K7" sqref="K7"/>
    </sheetView>
  </sheetViews>
  <sheetFormatPr defaultColWidth="28.42578125" defaultRowHeight="14.25"/>
  <cols>
    <col min="1" max="1" width="6.85546875" style="6" customWidth="1"/>
    <col min="2" max="2" width="38.42578125" style="6" customWidth="1"/>
    <col min="3" max="4" width="12.85546875" style="6" customWidth="1"/>
    <col min="5" max="5" width="17.5703125" style="6" customWidth="1"/>
    <col min="6" max="10" width="13.28515625" style="6" customWidth="1"/>
    <col min="11" max="16384" width="28.42578125" style="6"/>
  </cols>
  <sheetData>
    <row r="1" spans="1:10" ht="45" customHeight="1">
      <c r="G1" s="207" t="s">
        <v>326</v>
      </c>
      <c r="H1" s="207"/>
      <c r="I1" s="207"/>
      <c r="J1" s="207"/>
    </row>
    <row r="2" spans="1:10" ht="69" customHeight="1">
      <c r="G2" s="207" t="s">
        <v>183</v>
      </c>
      <c r="H2" s="207"/>
      <c r="I2" s="207"/>
      <c r="J2" s="207"/>
    </row>
    <row r="5" spans="1:10" ht="18" customHeight="1">
      <c r="A5" s="208" t="s">
        <v>22</v>
      </c>
      <c r="B5" s="208"/>
      <c r="C5" s="208"/>
      <c r="D5" s="208"/>
      <c r="E5" s="208"/>
      <c r="F5" s="208"/>
      <c r="G5" s="208"/>
      <c r="H5" s="208"/>
      <c r="I5" s="208"/>
      <c r="J5" s="208"/>
    </row>
    <row r="6" spans="1:10" ht="28.5">
      <c r="A6" s="26" t="s">
        <v>9</v>
      </c>
      <c r="B6" s="26" t="s">
        <v>20</v>
      </c>
      <c r="C6" s="26" t="s">
        <v>11</v>
      </c>
      <c r="D6" s="26" t="s">
        <v>21</v>
      </c>
      <c r="E6" s="26" t="s">
        <v>12</v>
      </c>
      <c r="F6" s="80" t="s">
        <v>186</v>
      </c>
      <c r="G6" s="80" t="s">
        <v>187</v>
      </c>
      <c r="H6" s="80" t="s">
        <v>188</v>
      </c>
      <c r="I6" s="80" t="s">
        <v>189</v>
      </c>
      <c r="J6" s="80" t="s">
        <v>190</v>
      </c>
    </row>
    <row r="7" spans="1:10" ht="75" customHeight="1">
      <c r="A7" s="27" t="s">
        <v>24</v>
      </c>
      <c r="B7" s="8" t="s">
        <v>114</v>
      </c>
      <c r="C7" s="41"/>
      <c r="D7" s="41"/>
      <c r="E7" s="41"/>
      <c r="F7" s="41"/>
      <c r="G7" s="41"/>
      <c r="H7" s="41"/>
      <c r="I7" s="41"/>
      <c r="J7" s="41"/>
    </row>
    <row r="8" spans="1:10" ht="66" customHeight="1">
      <c r="A8" s="211"/>
      <c r="B8" s="213" t="s">
        <v>132</v>
      </c>
      <c r="C8" s="46" t="s">
        <v>13</v>
      </c>
      <c r="D8" s="179" t="s">
        <v>178</v>
      </c>
      <c r="E8" s="214" t="s">
        <v>79</v>
      </c>
      <c r="F8" s="9">
        <v>100</v>
      </c>
      <c r="G8" s="9">
        <v>100</v>
      </c>
      <c r="H8" s="9">
        <v>100</v>
      </c>
      <c r="I8" s="9">
        <v>100</v>
      </c>
      <c r="J8" s="9">
        <v>100</v>
      </c>
    </row>
    <row r="9" spans="1:10" ht="69.75" customHeight="1">
      <c r="A9" s="212"/>
      <c r="B9" s="213"/>
      <c r="C9" s="46" t="s">
        <v>78</v>
      </c>
      <c r="D9" s="179" t="s">
        <v>178</v>
      </c>
      <c r="E9" s="214"/>
      <c r="F9" s="44">
        <v>159.05000000000001</v>
      </c>
      <c r="G9" s="44">
        <f>F9+0.8</f>
        <v>159.85000000000002</v>
      </c>
      <c r="H9" s="44">
        <v>170.26</v>
      </c>
      <c r="I9" s="44">
        <f>H9</f>
        <v>170.26</v>
      </c>
      <c r="J9" s="44">
        <f>I9</f>
        <v>170.26</v>
      </c>
    </row>
    <row r="10" spans="1:10" ht="45.75" customHeight="1">
      <c r="A10" s="39" t="s">
        <v>23</v>
      </c>
      <c r="B10" s="48" t="s">
        <v>134</v>
      </c>
      <c r="C10" s="41"/>
      <c r="D10" s="41"/>
      <c r="E10" s="41"/>
      <c r="F10" s="41"/>
      <c r="G10" s="41"/>
      <c r="H10" s="41"/>
      <c r="I10" s="41"/>
      <c r="J10" s="41"/>
    </row>
    <row r="11" spans="1:10" ht="59.25" customHeight="1">
      <c r="A11" s="39" t="s">
        <v>25</v>
      </c>
      <c r="B11" s="8" t="s">
        <v>90</v>
      </c>
      <c r="C11" s="41"/>
      <c r="D11" s="41"/>
      <c r="E11" s="41"/>
      <c r="F11" s="41"/>
      <c r="G11" s="41"/>
      <c r="H11" s="41"/>
      <c r="I11" s="41"/>
      <c r="J11" s="41"/>
    </row>
    <row r="12" spans="1:10" ht="60">
      <c r="A12" s="47"/>
      <c r="B12" s="28" t="str">
        <f>'09.ПП1.Дороги.1.Пок.'!B7</f>
        <v>Отношение количества автобусных  остановок, оборудованных павильонами ожидания, к общему количеству остановок</v>
      </c>
      <c r="C12" s="47" t="str">
        <f>'09.ПП1.Дороги.1.Пок.'!C7</f>
        <v>%</v>
      </c>
      <c r="D12" s="46">
        <v>0.25</v>
      </c>
      <c r="E12" s="46" t="str">
        <f>'09.ПП1.Дороги.1.Пок.'!D7</f>
        <v>Отчеты эксплуатирующих организаций</v>
      </c>
      <c r="F12" s="9">
        <f>'09.ПП1.Дороги.1.Пок.'!E7</f>
        <v>67.088607594936704</v>
      </c>
      <c r="G12" s="9">
        <f>'09.ПП1.Дороги.1.Пок.'!F7</f>
        <v>65.294117647058826</v>
      </c>
      <c r="H12" s="9">
        <f>'09.ПП1.Дороги.1.Пок.'!G7</f>
        <v>68.235294117647058</v>
      </c>
      <c r="I12" s="9">
        <f>'09.ПП1.Дороги.1.Пок.'!H7</f>
        <v>71.17647058823529</v>
      </c>
      <c r="J12" s="9">
        <f>'09.ПП1.Дороги.1.Пок.'!I7</f>
        <v>74.117647058823536</v>
      </c>
    </row>
    <row r="13" spans="1:10" ht="42.75">
      <c r="A13" s="47" t="s">
        <v>26</v>
      </c>
      <c r="B13" s="48" t="s">
        <v>135</v>
      </c>
      <c r="C13" s="41"/>
      <c r="D13" s="41"/>
      <c r="E13" s="41"/>
      <c r="F13" s="41"/>
      <c r="G13" s="41"/>
      <c r="H13" s="41"/>
      <c r="I13" s="41"/>
      <c r="J13" s="41"/>
    </row>
    <row r="14" spans="1:10" ht="57">
      <c r="A14" s="39" t="s">
        <v>27</v>
      </c>
      <c r="B14" s="8" t="s">
        <v>95</v>
      </c>
      <c r="C14" s="41"/>
      <c r="D14" s="41"/>
      <c r="E14" s="41"/>
      <c r="F14" s="41"/>
      <c r="G14" s="41"/>
      <c r="H14" s="41"/>
      <c r="I14" s="41"/>
      <c r="J14" s="41"/>
    </row>
    <row r="15" spans="1:10" ht="57">
      <c r="A15" s="30"/>
      <c r="B15" s="28" t="str">
        <f>'12.ПП2.БДД.1.Пок.'!B7</f>
        <v>Количество совершенных ДТП с пострадавшими</v>
      </c>
      <c r="C15" s="27" t="str">
        <f>'12.ПП2.БДД.1.Пок.'!C7</f>
        <v>ед.</v>
      </c>
      <c r="D15" s="26">
        <v>0.25</v>
      </c>
      <c r="E15" s="26" t="str">
        <f>'12.ПП2.БДД.1.Пок.'!D7</f>
        <v>Отчет ОГИБДД МУМВД России по ЗАТО г. Железногорск</v>
      </c>
      <c r="F15" s="31">
        <f>'12.ПП2.БДД.1.Пок.'!E7</f>
        <v>85</v>
      </c>
      <c r="G15" s="74">
        <f>'12.ПП2.БДД.1.Пок.'!F7</f>
        <v>85</v>
      </c>
      <c r="H15" s="74">
        <f>'12.ПП2.БДД.1.Пок.'!G7</f>
        <v>84</v>
      </c>
      <c r="I15" s="74">
        <f>'12.ПП2.БДД.1.Пок.'!H7</f>
        <v>83</v>
      </c>
      <c r="J15" s="74">
        <f>'12.ПП2.БДД.1.Пок.'!I7</f>
        <v>83</v>
      </c>
    </row>
    <row r="16" spans="1:10" ht="57">
      <c r="A16" s="39" t="s">
        <v>65</v>
      </c>
      <c r="B16" s="48" t="s">
        <v>136</v>
      </c>
      <c r="C16" s="41"/>
      <c r="D16" s="41"/>
      <c r="E16" s="41"/>
      <c r="F16" s="41"/>
      <c r="G16" s="41"/>
      <c r="H16" s="41"/>
      <c r="I16" s="41"/>
      <c r="J16" s="41"/>
    </row>
    <row r="17" spans="1:10" ht="57">
      <c r="A17" s="39" t="s">
        <v>35</v>
      </c>
      <c r="B17" s="8" t="s">
        <v>96</v>
      </c>
      <c r="C17" s="41"/>
      <c r="D17" s="41"/>
      <c r="E17" s="41"/>
      <c r="F17" s="41"/>
      <c r="G17" s="41"/>
      <c r="H17" s="41"/>
      <c r="I17" s="41"/>
      <c r="J17" s="41"/>
    </row>
    <row r="18" spans="1:10" ht="57">
      <c r="A18" s="31"/>
      <c r="B18" s="29" t="str">
        <f>'15.ПП3.Трансп.1.Пок.'!B7</f>
        <v>Транспортная подвижность населения</v>
      </c>
      <c r="C18" s="26" t="str">
        <f>'15.ПП3.Трансп.1.Пок.'!C7</f>
        <v>количество поездок / количество жителей</v>
      </c>
      <c r="D18" s="26">
        <v>0.25</v>
      </c>
      <c r="E18" s="26" t="str">
        <f>'15.ПП3.Трансп.1.Пок.'!D7</f>
        <v>Прогноз АИС ММО</v>
      </c>
      <c r="F18" s="9">
        <f>'15.ПП3.Трансп.1.Пок.'!E7</f>
        <v>173.01456362283406</v>
      </c>
      <c r="G18" s="9">
        <f>'15.ПП3.Трансп.1.Пок.'!F7</f>
        <v>172.95940488841657</v>
      </c>
      <c r="H18" s="9">
        <f>'15.ПП3.Трансп.1.Пок.'!G7</f>
        <v>173.93864066118513</v>
      </c>
      <c r="I18" s="9">
        <f>'15.ПП3.Трансп.1.Пок.'!H7</f>
        <v>173.86476097436659</v>
      </c>
      <c r="J18" s="9">
        <f>'15.ПП3.Трансп.1.Пок.'!I7</f>
        <v>173.86476097436659</v>
      </c>
    </row>
    <row r="19" spans="1:10" ht="28.5">
      <c r="A19" s="39" t="s">
        <v>77</v>
      </c>
      <c r="B19" s="48" t="s">
        <v>137</v>
      </c>
      <c r="C19" s="41"/>
      <c r="D19" s="41"/>
      <c r="E19" s="41"/>
      <c r="F19" s="41"/>
      <c r="G19" s="41"/>
      <c r="H19" s="41"/>
      <c r="I19" s="41"/>
      <c r="J19" s="41"/>
    </row>
    <row r="20" spans="1:10" ht="28.5">
      <c r="A20" s="39" t="s">
        <v>128</v>
      </c>
      <c r="B20" s="8" t="s">
        <v>126</v>
      </c>
      <c r="C20" s="42"/>
      <c r="D20" s="42"/>
      <c r="E20" s="42"/>
      <c r="F20" s="42"/>
      <c r="G20" s="42"/>
      <c r="H20" s="42"/>
      <c r="I20" s="42"/>
      <c r="J20" s="42"/>
    </row>
    <row r="21" spans="1:10" ht="42.75">
      <c r="A21" s="31"/>
      <c r="B21" s="29" t="str">
        <f>'18.ПП4.Благ.1.Пок.'!B7</f>
        <v>Отношение количества отремонтированных лавок и скамей к общему их количеству</v>
      </c>
      <c r="C21" s="26" t="str">
        <f>'18.ПП4.Благ.1.Пок.'!C7</f>
        <v>%</v>
      </c>
      <c r="D21" s="26">
        <v>0.25</v>
      </c>
      <c r="E21" s="26" t="str">
        <f>'18.ПП4.Благ.1.Пок.'!D7</f>
        <v>Отчеты эксплуатирующих организаций</v>
      </c>
      <c r="F21" s="9">
        <f>'18.ПП4.Благ.1.Пок.'!E7</f>
        <v>4.3630017452006982</v>
      </c>
      <c r="G21" s="9">
        <f>'18.ПП4.Благ.1.Пок.'!F7</f>
        <v>4.9000000000000004</v>
      </c>
      <c r="H21" s="9">
        <f>'18.ПП4.Благ.1.Пок.'!G7</f>
        <v>5.2</v>
      </c>
      <c r="I21" s="9">
        <f>'18.ПП4.Благ.1.Пок.'!H7</f>
        <v>5.9</v>
      </c>
      <c r="J21" s="9">
        <f>'18.ПП4.Благ.1.Пок.'!I7</f>
        <v>6.4</v>
      </c>
    </row>
    <row r="22" spans="1:10">
      <c r="A22" s="10"/>
      <c r="B22" s="10"/>
      <c r="C22" s="10"/>
      <c r="D22" s="10"/>
      <c r="E22" s="10"/>
      <c r="F22" s="11"/>
      <c r="G22" s="11"/>
      <c r="H22" s="11"/>
      <c r="I22" s="11"/>
      <c r="J22" s="11"/>
    </row>
    <row r="24" spans="1:10" ht="37.5" customHeight="1">
      <c r="B24" s="210" t="s">
        <v>15</v>
      </c>
      <c r="C24" s="210"/>
      <c r="D24" s="22"/>
      <c r="E24" s="22"/>
      <c r="F24" s="22"/>
      <c r="I24" s="209" t="s">
        <v>14</v>
      </c>
      <c r="J24" s="209"/>
    </row>
  </sheetData>
  <mergeCells count="8">
    <mergeCell ref="G1:J1"/>
    <mergeCell ref="G2:J2"/>
    <mergeCell ref="A5:J5"/>
    <mergeCell ref="I24:J24"/>
    <mergeCell ref="B24:C24"/>
    <mergeCell ref="A8:A9"/>
    <mergeCell ref="B8:B9"/>
    <mergeCell ref="E8:E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2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view="pageBreakPreview" topLeftCell="A10" zoomScaleNormal="100" zoomScaleSheetLayoutView="100" workbookViewId="0">
      <selection activeCell="K13" sqref="K13"/>
    </sheetView>
  </sheetViews>
  <sheetFormatPr defaultColWidth="9.140625" defaultRowHeight="15"/>
  <cols>
    <col min="1" max="1" width="48.85546875" style="50" customWidth="1"/>
    <col min="2" max="2" width="38.7109375" style="50" customWidth="1"/>
    <col min="3" max="3" width="6.28515625" style="109" bestFit="1" customWidth="1"/>
    <col min="4" max="4" width="5.7109375" style="109" bestFit="1" customWidth="1"/>
    <col min="5" max="5" width="8" style="109" bestFit="1" customWidth="1"/>
    <col min="6" max="6" width="4" style="109" bestFit="1" customWidth="1"/>
    <col min="7" max="10" width="15.42578125" style="50" bestFit="1" customWidth="1"/>
    <col min="11" max="11" width="29.85546875" style="144" customWidth="1"/>
    <col min="12" max="17" width="9.140625" style="50"/>
    <col min="18" max="16384" width="9.140625" style="49"/>
  </cols>
  <sheetData>
    <row r="1" spans="1:11" ht="47.25" customHeight="1">
      <c r="I1" s="283" t="s">
        <v>304</v>
      </c>
      <c r="J1" s="284"/>
      <c r="K1" s="284"/>
    </row>
    <row r="2" spans="1:11" ht="45" customHeight="1">
      <c r="I2" s="248" t="s">
        <v>93</v>
      </c>
      <c r="J2" s="248"/>
      <c r="K2" s="248"/>
    </row>
    <row r="3" spans="1:11" ht="42.75" customHeight="1">
      <c r="A3" s="232" t="s">
        <v>151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1" ht="15" customHeight="1">
      <c r="A4" s="229" t="s">
        <v>184</v>
      </c>
      <c r="B4" s="229" t="s">
        <v>1</v>
      </c>
      <c r="C4" s="285" t="s">
        <v>0</v>
      </c>
      <c r="D4" s="285"/>
      <c r="E4" s="285"/>
      <c r="F4" s="285"/>
      <c r="G4" s="229" t="s">
        <v>119</v>
      </c>
      <c r="H4" s="229"/>
      <c r="I4" s="229"/>
      <c r="J4" s="229"/>
      <c r="K4" s="229" t="s">
        <v>17</v>
      </c>
    </row>
    <row r="5" spans="1:11">
      <c r="A5" s="229"/>
      <c r="B5" s="229"/>
      <c r="C5" s="285"/>
      <c r="D5" s="285"/>
      <c r="E5" s="285"/>
      <c r="F5" s="285"/>
      <c r="G5" s="229"/>
      <c r="H5" s="229"/>
      <c r="I5" s="229"/>
      <c r="J5" s="229"/>
      <c r="K5" s="229"/>
    </row>
    <row r="6" spans="1:11" ht="30">
      <c r="A6" s="229"/>
      <c r="B6" s="229"/>
      <c r="C6" s="145" t="s">
        <v>1</v>
      </c>
      <c r="D6" s="145" t="s">
        <v>16</v>
      </c>
      <c r="E6" s="145" t="s">
        <v>2</v>
      </c>
      <c r="F6" s="145" t="s">
        <v>3</v>
      </c>
      <c r="G6" s="163" t="s">
        <v>188</v>
      </c>
      <c r="H6" s="156" t="s">
        <v>189</v>
      </c>
      <c r="I6" s="156" t="s">
        <v>190</v>
      </c>
      <c r="J6" s="156" t="s">
        <v>4</v>
      </c>
      <c r="K6" s="229"/>
    </row>
    <row r="7" spans="1:11" ht="45">
      <c r="A7" s="146" t="s">
        <v>94</v>
      </c>
      <c r="B7" s="142"/>
      <c r="C7" s="110"/>
      <c r="D7" s="110"/>
      <c r="E7" s="110"/>
      <c r="F7" s="110"/>
      <c r="G7" s="110"/>
      <c r="H7" s="110"/>
      <c r="I7" s="110"/>
      <c r="J7" s="110"/>
      <c r="K7" s="142"/>
    </row>
    <row r="8" spans="1:11" ht="30">
      <c r="A8" s="146" t="s">
        <v>83</v>
      </c>
      <c r="B8" s="143"/>
      <c r="C8" s="102"/>
      <c r="D8" s="102"/>
      <c r="E8" s="102"/>
      <c r="F8" s="102"/>
      <c r="G8" s="102"/>
      <c r="H8" s="102"/>
      <c r="I8" s="102"/>
      <c r="J8" s="102"/>
      <c r="K8" s="143"/>
    </row>
    <row r="9" spans="1:11" ht="75">
      <c r="A9" s="146" t="s">
        <v>220</v>
      </c>
      <c r="B9" s="143"/>
      <c r="C9" s="67" t="s">
        <v>36</v>
      </c>
      <c r="D9" s="67" t="s">
        <v>47</v>
      </c>
      <c r="E9" s="111">
        <v>1217508</v>
      </c>
      <c r="F9" s="111">
        <v>244</v>
      </c>
      <c r="G9" s="57">
        <v>79564000</v>
      </c>
      <c r="H9" s="57">
        <v>0</v>
      </c>
      <c r="I9" s="57">
        <v>0</v>
      </c>
      <c r="J9" s="58">
        <f>SUM(G9:I9)</f>
        <v>79564000</v>
      </c>
      <c r="K9" s="142" t="s">
        <v>223</v>
      </c>
    </row>
    <row r="10" spans="1:11" ht="75">
      <c r="A10" s="146" t="s">
        <v>221</v>
      </c>
      <c r="B10" s="142" t="s">
        <v>64</v>
      </c>
      <c r="C10" s="67" t="s">
        <v>36</v>
      </c>
      <c r="D10" s="67" t="s">
        <v>47</v>
      </c>
      <c r="E10" s="67" t="s">
        <v>108</v>
      </c>
      <c r="F10" s="67" t="s">
        <v>103</v>
      </c>
      <c r="G10" s="57">
        <v>81765039.560000002</v>
      </c>
      <c r="H10" s="57">
        <v>83496773</v>
      </c>
      <c r="I10" s="57">
        <v>83496773</v>
      </c>
      <c r="J10" s="58">
        <f>SUM(G10:I10)</f>
        <v>248758585.56</v>
      </c>
      <c r="K10" s="142" t="s">
        <v>157</v>
      </c>
    </row>
    <row r="11" spans="1:11" ht="75">
      <c r="A11" s="146" t="s">
        <v>222</v>
      </c>
      <c r="B11" s="142" t="s">
        <v>64</v>
      </c>
      <c r="C11" s="67" t="s">
        <v>36</v>
      </c>
      <c r="D11" s="67" t="s">
        <v>47</v>
      </c>
      <c r="E11" s="67">
        <v>1210011</v>
      </c>
      <c r="F11" s="67">
        <v>870</v>
      </c>
      <c r="G11" s="57">
        <v>0</v>
      </c>
      <c r="H11" s="57">
        <v>5000000</v>
      </c>
      <c r="I11" s="57">
        <v>0</v>
      </c>
      <c r="J11" s="58">
        <f>SUM(G11:I11)</f>
        <v>5000000</v>
      </c>
      <c r="K11" s="142"/>
    </row>
    <row r="12" spans="1:11" ht="45">
      <c r="A12" s="146" t="s">
        <v>84</v>
      </c>
      <c r="B12" s="143"/>
      <c r="C12" s="102"/>
      <c r="D12" s="102"/>
      <c r="E12" s="102"/>
      <c r="F12" s="102"/>
      <c r="G12" s="102"/>
      <c r="H12" s="102"/>
      <c r="I12" s="102"/>
      <c r="J12" s="102"/>
      <c r="K12" s="143"/>
    </row>
    <row r="13" spans="1:11" ht="45">
      <c r="A13" s="146" t="s">
        <v>194</v>
      </c>
      <c r="B13" s="142" t="s">
        <v>64</v>
      </c>
      <c r="C13" s="67" t="s">
        <v>36</v>
      </c>
      <c r="D13" s="67" t="s">
        <v>47</v>
      </c>
      <c r="E13" s="67" t="s">
        <v>109</v>
      </c>
      <c r="F13" s="67">
        <v>414</v>
      </c>
      <c r="G13" s="57">
        <v>6096911.4699999997</v>
      </c>
      <c r="H13" s="57">
        <v>0</v>
      </c>
      <c r="I13" s="57">
        <v>0</v>
      </c>
      <c r="J13" s="58">
        <f t="shared" ref="J13:J18" si="0">SUM(G13:I13)</f>
        <v>6096911.4699999997</v>
      </c>
      <c r="K13" s="142" t="s">
        <v>18</v>
      </c>
    </row>
    <row r="14" spans="1:11" ht="75">
      <c r="A14" s="146" t="s">
        <v>234</v>
      </c>
      <c r="B14" s="142" t="s">
        <v>64</v>
      </c>
      <c r="C14" s="67" t="s">
        <v>36</v>
      </c>
      <c r="D14" s="67" t="s">
        <v>47</v>
      </c>
      <c r="E14" s="67">
        <v>1210007</v>
      </c>
      <c r="F14" s="67">
        <v>243</v>
      </c>
      <c r="G14" s="57">
        <v>5000000</v>
      </c>
      <c r="H14" s="57">
        <v>0</v>
      </c>
      <c r="I14" s="57">
        <v>0</v>
      </c>
      <c r="J14" s="58">
        <f t="shared" si="0"/>
        <v>5000000</v>
      </c>
      <c r="K14" s="142" t="s">
        <v>156</v>
      </c>
    </row>
    <row r="15" spans="1:11" ht="60">
      <c r="A15" s="165" t="s">
        <v>318</v>
      </c>
      <c r="B15" s="142" t="s">
        <v>64</v>
      </c>
      <c r="C15" s="67" t="s">
        <v>36</v>
      </c>
      <c r="D15" s="67" t="s">
        <v>47</v>
      </c>
      <c r="E15" s="67">
        <v>1217507</v>
      </c>
      <c r="F15" s="67">
        <v>244</v>
      </c>
      <c r="G15" s="57">
        <v>7000000</v>
      </c>
      <c r="H15" s="57">
        <v>0</v>
      </c>
      <c r="I15" s="57">
        <v>0</v>
      </c>
      <c r="J15" s="58">
        <f t="shared" si="0"/>
        <v>7000000</v>
      </c>
      <c r="K15" s="142" t="s">
        <v>229</v>
      </c>
    </row>
    <row r="16" spans="1:11" ht="75">
      <c r="A16" s="165" t="s">
        <v>319</v>
      </c>
      <c r="B16" s="142" t="s">
        <v>64</v>
      </c>
      <c r="C16" s="67" t="s">
        <v>36</v>
      </c>
      <c r="D16" s="67" t="s">
        <v>47</v>
      </c>
      <c r="E16" s="67">
        <v>1210009</v>
      </c>
      <c r="F16" s="67">
        <v>244</v>
      </c>
      <c r="G16" s="57">
        <v>958382.56</v>
      </c>
      <c r="H16" s="57">
        <v>0</v>
      </c>
      <c r="I16" s="57">
        <v>0</v>
      </c>
      <c r="J16" s="58">
        <f t="shared" si="0"/>
        <v>958382.56</v>
      </c>
      <c r="K16" s="142" t="s">
        <v>229</v>
      </c>
    </row>
    <row r="17" spans="1:17" ht="90">
      <c r="A17" s="165" t="s">
        <v>320</v>
      </c>
      <c r="B17" s="142" t="s">
        <v>64</v>
      </c>
      <c r="C17" s="67" t="s">
        <v>36</v>
      </c>
      <c r="D17" s="67" t="s">
        <v>47</v>
      </c>
      <c r="E17" s="67">
        <v>1217593</v>
      </c>
      <c r="F17" s="67">
        <v>244</v>
      </c>
      <c r="G17" s="57">
        <v>10000000</v>
      </c>
      <c r="H17" s="57">
        <v>0</v>
      </c>
      <c r="I17" s="57">
        <v>0</v>
      </c>
      <c r="J17" s="58">
        <f t="shared" ref="J17" si="1">SUM(G17:I17)</f>
        <v>10000000</v>
      </c>
      <c r="K17" s="142" t="s">
        <v>228</v>
      </c>
    </row>
    <row r="18" spans="1:17" ht="90">
      <c r="A18" s="165" t="s">
        <v>321</v>
      </c>
      <c r="B18" s="142" t="s">
        <v>64</v>
      </c>
      <c r="C18" s="67" t="s">
        <v>36</v>
      </c>
      <c r="D18" s="67" t="s">
        <v>47</v>
      </c>
      <c r="E18" s="67">
        <v>1210010</v>
      </c>
      <c r="F18" s="67">
        <v>244</v>
      </c>
      <c r="G18" s="57">
        <v>1008959.86</v>
      </c>
      <c r="H18" s="57">
        <v>0</v>
      </c>
      <c r="I18" s="57">
        <v>0</v>
      </c>
      <c r="J18" s="58">
        <f t="shared" si="0"/>
        <v>1008959.86</v>
      </c>
      <c r="K18" s="142" t="s">
        <v>228</v>
      </c>
    </row>
    <row r="19" spans="1:17" ht="60">
      <c r="A19" s="165" t="s">
        <v>322</v>
      </c>
      <c r="B19" s="142" t="s">
        <v>64</v>
      </c>
      <c r="C19" s="67" t="s">
        <v>36</v>
      </c>
      <c r="D19" s="67" t="s">
        <v>47</v>
      </c>
      <c r="E19" s="67">
        <v>1210012</v>
      </c>
      <c r="F19" s="67">
        <v>244</v>
      </c>
      <c r="G19" s="57">
        <v>10010001.359999999</v>
      </c>
      <c r="H19" s="57">
        <v>0</v>
      </c>
      <c r="I19" s="57">
        <v>0</v>
      </c>
      <c r="J19" s="58">
        <f t="shared" ref="J19" si="2">SUM(G19:I19)</f>
        <v>10010001.359999999</v>
      </c>
      <c r="K19" s="142" t="s">
        <v>317</v>
      </c>
    </row>
    <row r="20" spans="1:17" s="114" customFormat="1" ht="14.25">
      <c r="A20" s="95" t="s">
        <v>208</v>
      </c>
      <c r="B20" s="84"/>
      <c r="C20" s="112"/>
      <c r="D20" s="112"/>
      <c r="E20" s="112"/>
      <c r="F20" s="112"/>
      <c r="G20" s="56">
        <f>G22</f>
        <v>201403294.81</v>
      </c>
      <c r="H20" s="56">
        <f t="shared" ref="H20:J20" si="3">H22</f>
        <v>88496773</v>
      </c>
      <c r="I20" s="56">
        <f t="shared" si="3"/>
        <v>83496773</v>
      </c>
      <c r="J20" s="56">
        <f t="shared" si="3"/>
        <v>373396840.81000006</v>
      </c>
      <c r="K20" s="84" t="s">
        <v>178</v>
      </c>
      <c r="L20" s="113"/>
      <c r="M20" s="113"/>
      <c r="N20" s="113"/>
      <c r="O20" s="113"/>
      <c r="P20" s="113"/>
      <c r="Q20" s="113"/>
    </row>
    <row r="21" spans="1:17">
      <c r="A21" s="146" t="s">
        <v>209</v>
      </c>
      <c r="B21" s="142"/>
      <c r="C21" s="67"/>
      <c r="D21" s="67"/>
      <c r="E21" s="67"/>
      <c r="F21" s="67"/>
      <c r="G21" s="57"/>
      <c r="H21" s="57"/>
      <c r="I21" s="57"/>
      <c r="J21" s="58"/>
      <c r="K21" s="142"/>
    </row>
    <row r="22" spans="1:17">
      <c r="A22" s="146" t="s">
        <v>210</v>
      </c>
      <c r="B22" s="142" t="s">
        <v>64</v>
      </c>
      <c r="C22" s="67"/>
      <c r="D22" s="67"/>
      <c r="E22" s="67"/>
      <c r="F22" s="67"/>
      <c r="G22" s="57">
        <f>G9+G10+G11+G13+G14+G15+G16+G17+G18+G19</f>
        <v>201403294.81</v>
      </c>
      <c r="H22" s="57">
        <f t="shared" ref="H22:J22" si="4">H9+H10+H11+H13+H14+H15+H16+H17+H18+H19</f>
        <v>88496773</v>
      </c>
      <c r="I22" s="57">
        <f t="shared" si="4"/>
        <v>83496773</v>
      </c>
      <c r="J22" s="57">
        <f t="shared" si="4"/>
        <v>373396840.81000006</v>
      </c>
      <c r="K22" s="142" t="s">
        <v>5</v>
      </c>
    </row>
    <row r="23" spans="1:17" ht="25.5" customHeight="1">
      <c r="G23" s="63"/>
    </row>
    <row r="24" spans="1:17" ht="38.25" customHeight="1">
      <c r="A24" s="239" t="s">
        <v>15</v>
      </c>
      <c r="B24" s="243"/>
      <c r="C24" s="243"/>
      <c r="D24" s="243"/>
      <c r="E24" s="243"/>
      <c r="F24" s="115"/>
      <c r="G24" s="66"/>
      <c r="H24" s="243" t="s">
        <v>14</v>
      </c>
      <c r="I24" s="243"/>
    </row>
  </sheetData>
  <mergeCells count="10">
    <mergeCell ref="I1:K1"/>
    <mergeCell ref="I2:K2"/>
    <mergeCell ref="A3:K3"/>
    <mergeCell ref="A24:E24"/>
    <mergeCell ref="A4:A6"/>
    <mergeCell ref="B4:B6"/>
    <mergeCell ref="H24:I24"/>
    <mergeCell ref="G4:J5"/>
    <mergeCell ref="K4:K6"/>
    <mergeCell ref="C4:F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8" fitToHeight="10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2"/>
  <sheetViews>
    <sheetView view="pageBreakPreview" zoomScaleNormal="100" zoomScaleSheetLayoutView="100" workbookViewId="0">
      <selection activeCell="I1" sqref="I1:K1"/>
    </sheetView>
  </sheetViews>
  <sheetFormatPr defaultColWidth="9.140625" defaultRowHeight="15"/>
  <cols>
    <col min="1" max="1" width="43.7109375" style="15" customWidth="1"/>
    <col min="2" max="2" width="36.42578125" style="14" customWidth="1"/>
    <col min="3" max="3" width="6.28515625" style="76" bestFit="1" customWidth="1"/>
    <col min="4" max="4" width="5.7109375" style="76" bestFit="1" customWidth="1"/>
    <col min="5" max="5" width="7.28515625" style="76" customWidth="1"/>
    <col min="6" max="6" width="3.7109375" style="76" bestFit="1" customWidth="1"/>
    <col min="7" max="7" width="14.85546875" style="50" customWidth="1"/>
    <col min="8" max="10" width="14.85546875" style="50" bestFit="1" customWidth="1"/>
    <col min="11" max="11" width="27.5703125" style="64" customWidth="1"/>
    <col min="12" max="12" width="9.140625" style="14"/>
    <col min="13" max="14" width="11" style="14" bestFit="1" customWidth="1"/>
    <col min="15" max="16384" width="9.140625" style="14"/>
  </cols>
  <sheetData>
    <row r="1" spans="1:11" ht="57" customHeight="1">
      <c r="I1" s="292" t="s">
        <v>324</v>
      </c>
      <c r="J1" s="292"/>
      <c r="K1" s="292"/>
    </row>
    <row r="2" spans="1:11" ht="56.25" customHeight="1">
      <c r="I2" s="292" t="s">
        <v>89</v>
      </c>
      <c r="J2" s="292"/>
      <c r="K2" s="292"/>
    </row>
    <row r="3" spans="1:11" ht="42.75" customHeight="1">
      <c r="A3" s="295" t="s">
        <v>161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</row>
    <row r="4" spans="1:11" ht="15" customHeight="1">
      <c r="A4" s="296" t="s">
        <v>184</v>
      </c>
      <c r="B4" s="296" t="s">
        <v>1</v>
      </c>
      <c r="C4" s="297" t="s">
        <v>0</v>
      </c>
      <c r="D4" s="297"/>
      <c r="E4" s="297"/>
      <c r="F4" s="297"/>
      <c r="G4" s="229" t="s">
        <v>119</v>
      </c>
      <c r="H4" s="229"/>
      <c r="I4" s="229"/>
      <c r="J4" s="229"/>
      <c r="K4" s="296" t="s">
        <v>17</v>
      </c>
    </row>
    <row r="5" spans="1:11">
      <c r="A5" s="296"/>
      <c r="B5" s="296"/>
      <c r="C5" s="297"/>
      <c r="D5" s="297"/>
      <c r="E5" s="297"/>
      <c r="F5" s="297"/>
      <c r="G5" s="229"/>
      <c r="H5" s="229"/>
      <c r="I5" s="229"/>
      <c r="J5" s="229"/>
      <c r="K5" s="296"/>
    </row>
    <row r="6" spans="1:11" ht="30">
      <c r="A6" s="296"/>
      <c r="B6" s="296"/>
      <c r="C6" s="85" t="s">
        <v>1</v>
      </c>
      <c r="D6" s="85" t="s">
        <v>16</v>
      </c>
      <c r="E6" s="85" t="s">
        <v>2</v>
      </c>
      <c r="F6" s="85" t="s">
        <v>3</v>
      </c>
      <c r="G6" s="116" t="s">
        <v>188</v>
      </c>
      <c r="H6" s="116" t="s">
        <v>189</v>
      </c>
      <c r="I6" s="116" t="s">
        <v>190</v>
      </c>
      <c r="J6" s="116" t="s">
        <v>4</v>
      </c>
      <c r="K6" s="296"/>
    </row>
    <row r="7" spans="1:11" ht="45">
      <c r="A7" s="93" t="s">
        <v>85</v>
      </c>
      <c r="B7" s="81"/>
      <c r="C7" s="81"/>
      <c r="D7" s="81"/>
      <c r="E7" s="81"/>
      <c r="F7" s="81"/>
      <c r="G7" s="116"/>
      <c r="H7" s="116"/>
      <c r="I7" s="116"/>
      <c r="J7" s="116"/>
      <c r="K7" s="81"/>
    </row>
    <row r="8" spans="1:11" ht="45">
      <c r="A8" s="93" t="s">
        <v>69</v>
      </c>
      <c r="B8" s="91"/>
      <c r="C8" s="91"/>
      <c r="D8" s="91"/>
      <c r="E8" s="91"/>
      <c r="F8" s="91"/>
      <c r="G8" s="117"/>
      <c r="H8" s="117"/>
      <c r="I8" s="117"/>
      <c r="J8" s="117"/>
      <c r="K8" s="101"/>
    </row>
    <row r="9" spans="1:11" ht="60">
      <c r="A9" s="94" t="s">
        <v>195</v>
      </c>
      <c r="B9" s="81" t="s">
        <v>72</v>
      </c>
      <c r="C9" s="51" t="s">
        <v>36</v>
      </c>
      <c r="D9" s="51" t="s">
        <v>37</v>
      </c>
      <c r="E9" s="51" t="s">
        <v>107</v>
      </c>
      <c r="F9" s="85" t="s">
        <v>103</v>
      </c>
      <c r="G9" s="103">
        <v>100000</v>
      </c>
      <c r="H9" s="103">
        <v>200000</v>
      </c>
      <c r="I9" s="103">
        <v>200000</v>
      </c>
      <c r="J9" s="103">
        <f>SUM(G9:I9)</f>
        <v>500000</v>
      </c>
      <c r="K9" s="119" t="s">
        <v>5</v>
      </c>
    </row>
    <row r="10" spans="1:11" ht="150">
      <c r="A10" s="249" t="s">
        <v>196</v>
      </c>
      <c r="B10" s="286" t="s">
        <v>72</v>
      </c>
      <c r="C10" s="289" t="s">
        <v>36</v>
      </c>
      <c r="D10" s="289" t="s">
        <v>47</v>
      </c>
      <c r="E10" s="289" t="s">
        <v>164</v>
      </c>
      <c r="F10" s="298" t="s">
        <v>103</v>
      </c>
      <c r="G10" s="301">
        <v>5000000</v>
      </c>
      <c r="H10" s="301">
        <v>0</v>
      </c>
      <c r="I10" s="301">
        <v>0</v>
      </c>
      <c r="J10" s="304">
        <f>SUM(G10:I10)</f>
        <v>5000000</v>
      </c>
      <c r="K10" s="119" t="s">
        <v>246</v>
      </c>
    </row>
    <row r="11" spans="1:11" ht="30">
      <c r="A11" s="250"/>
      <c r="B11" s="287"/>
      <c r="C11" s="290"/>
      <c r="D11" s="290"/>
      <c r="E11" s="290"/>
      <c r="F11" s="299"/>
      <c r="G11" s="302"/>
      <c r="H11" s="302"/>
      <c r="I11" s="302"/>
      <c r="J11" s="305"/>
      <c r="K11" s="121" t="s">
        <v>248</v>
      </c>
    </row>
    <row r="12" spans="1:11" ht="45">
      <c r="A12" s="250"/>
      <c r="B12" s="287"/>
      <c r="C12" s="290"/>
      <c r="D12" s="290"/>
      <c r="E12" s="290"/>
      <c r="F12" s="299"/>
      <c r="G12" s="302"/>
      <c r="H12" s="302"/>
      <c r="I12" s="302"/>
      <c r="J12" s="305"/>
      <c r="K12" s="121" t="s">
        <v>249</v>
      </c>
    </row>
    <row r="13" spans="1:11" ht="60">
      <c r="A13" s="250"/>
      <c r="B13" s="287"/>
      <c r="C13" s="290"/>
      <c r="D13" s="290"/>
      <c r="E13" s="290"/>
      <c r="F13" s="299"/>
      <c r="G13" s="302"/>
      <c r="H13" s="302"/>
      <c r="I13" s="302"/>
      <c r="J13" s="305"/>
      <c r="K13" s="121" t="s">
        <v>250</v>
      </c>
    </row>
    <row r="14" spans="1:11" ht="45">
      <c r="A14" s="250"/>
      <c r="B14" s="287"/>
      <c r="C14" s="290"/>
      <c r="D14" s="290"/>
      <c r="E14" s="290"/>
      <c r="F14" s="299"/>
      <c r="G14" s="302"/>
      <c r="H14" s="302"/>
      <c r="I14" s="302"/>
      <c r="J14" s="305"/>
      <c r="K14" s="121" t="s">
        <v>251</v>
      </c>
    </row>
    <row r="15" spans="1:11" ht="75">
      <c r="A15" s="250"/>
      <c r="B15" s="287"/>
      <c r="C15" s="290"/>
      <c r="D15" s="290"/>
      <c r="E15" s="290"/>
      <c r="F15" s="299"/>
      <c r="G15" s="302"/>
      <c r="H15" s="302"/>
      <c r="I15" s="302"/>
      <c r="J15" s="305"/>
      <c r="K15" s="121" t="s">
        <v>253</v>
      </c>
    </row>
    <row r="16" spans="1:11" ht="45">
      <c r="A16" s="250"/>
      <c r="B16" s="287"/>
      <c r="C16" s="290"/>
      <c r="D16" s="290"/>
      <c r="E16" s="290"/>
      <c r="F16" s="299"/>
      <c r="G16" s="302"/>
      <c r="H16" s="302"/>
      <c r="I16" s="302"/>
      <c r="J16" s="305"/>
      <c r="K16" s="121" t="s">
        <v>252</v>
      </c>
    </row>
    <row r="17" spans="1:14" ht="30">
      <c r="A17" s="250"/>
      <c r="B17" s="287"/>
      <c r="C17" s="290"/>
      <c r="D17" s="290"/>
      <c r="E17" s="290"/>
      <c r="F17" s="299"/>
      <c r="G17" s="302"/>
      <c r="H17" s="302"/>
      <c r="I17" s="302"/>
      <c r="J17" s="305"/>
      <c r="K17" s="121" t="s">
        <v>247</v>
      </c>
    </row>
    <row r="18" spans="1:14" ht="45">
      <c r="A18" s="250"/>
      <c r="B18" s="287"/>
      <c r="C18" s="290"/>
      <c r="D18" s="290"/>
      <c r="E18" s="290"/>
      <c r="F18" s="299"/>
      <c r="G18" s="302"/>
      <c r="H18" s="302"/>
      <c r="I18" s="302"/>
      <c r="J18" s="305"/>
      <c r="K18" s="121" t="s">
        <v>255</v>
      </c>
    </row>
    <row r="19" spans="1:14" ht="45">
      <c r="A19" s="251"/>
      <c r="B19" s="288"/>
      <c r="C19" s="291"/>
      <c r="D19" s="291"/>
      <c r="E19" s="291"/>
      <c r="F19" s="300"/>
      <c r="G19" s="303"/>
      <c r="H19" s="303"/>
      <c r="I19" s="303"/>
      <c r="J19" s="306"/>
      <c r="K19" s="122" t="s">
        <v>254</v>
      </c>
    </row>
    <row r="20" spans="1:14" ht="30">
      <c r="A20" s="93" t="s">
        <v>70</v>
      </c>
      <c r="B20" s="91"/>
      <c r="C20" s="91"/>
      <c r="D20" s="91"/>
      <c r="E20" s="91"/>
      <c r="F20" s="91"/>
      <c r="G20" s="117"/>
      <c r="H20" s="117"/>
      <c r="I20" s="117"/>
      <c r="J20" s="117"/>
      <c r="K20" s="120"/>
    </row>
    <row r="21" spans="1:14" ht="45">
      <c r="A21" s="93" t="s">
        <v>197</v>
      </c>
      <c r="B21" s="81" t="s">
        <v>72</v>
      </c>
      <c r="C21" s="51" t="s">
        <v>36</v>
      </c>
      <c r="D21" s="51" t="s">
        <v>104</v>
      </c>
      <c r="E21" s="51" t="s">
        <v>105</v>
      </c>
      <c r="F21" s="85" t="s">
        <v>103</v>
      </c>
      <c r="G21" s="98">
        <v>80000</v>
      </c>
      <c r="H21" s="98">
        <v>80000</v>
      </c>
      <c r="I21" s="98">
        <v>80000</v>
      </c>
      <c r="J21" s="103">
        <f t="shared" ref="J21:J26" si="0">SUM(G21:I21)</f>
        <v>240000</v>
      </c>
      <c r="K21" s="100" t="s">
        <v>162</v>
      </c>
    </row>
    <row r="22" spans="1:14" ht="45">
      <c r="A22" s="93" t="s">
        <v>198</v>
      </c>
      <c r="B22" s="81" t="s">
        <v>72</v>
      </c>
      <c r="C22" s="51" t="s">
        <v>36</v>
      </c>
      <c r="D22" s="51" t="s">
        <v>104</v>
      </c>
      <c r="E22" s="51" t="s">
        <v>106</v>
      </c>
      <c r="F22" s="85" t="s">
        <v>103</v>
      </c>
      <c r="G22" s="98">
        <v>90000</v>
      </c>
      <c r="H22" s="98">
        <v>90000</v>
      </c>
      <c r="I22" s="98">
        <v>90000</v>
      </c>
      <c r="J22" s="103">
        <f t="shared" si="0"/>
        <v>270000</v>
      </c>
      <c r="K22" s="100" t="s">
        <v>211</v>
      </c>
    </row>
    <row r="23" spans="1:14" ht="105">
      <c r="A23" s="28" t="s">
        <v>215</v>
      </c>
      <c r="B23" s="37" t="s">
        <v>72</v>
      </c>
      <c r="C23" s="104" t="s">
        <v>36</v>
      </c>
      <c r="D23" s="104" t="s">
        <v>47</v>
      </c>
      <c r="E23" s="104" t="s">
        <v>212</v>
      </c>
      <c r="F23" s="105" t="s">
        <v>103</v>
      </c>
      <c r="G23" s="106">
        <v>46800</v>
      </c>
      <c r="H23" s="106">
        <v>0</v>
      </c>
      <c r="I23" s="106">
        <v>0</v>
      </c>
      <c r="J23" s="107">
        <f t="shared" si="0"/>
        <v>46800</v>
      </c>
      <c r="K23" s="108" t="s">
        <v>214</v>
      </c>
    </row>
    <row r="24" spans="1:14" ht="120">
      <c r="A24" s="28" t="s">
        <v>236</v>
      </c>
      <c r="B24" s="37" t="s">
        <v>72</v>
      </c>
      <c r="C24" s="104" t="s">
        <v>36</v>
      </c>
      <c r="D24" s="104" t="s">
        <v>47</v>
      </c>
      <c r="E24" s="104" t="s">
        <v>237</v>
      </c>
      <c r="F24" s="105" t="s">
        <v>103</v>
      </c>
      <c r="G24" s="106">
        <v>9360</v>
      </c>
      <c r="H24" s="106">
        <v>0</v>
      </c>
      <c r="I24" s="106">
        <v>0</v>
      </c>
      <c r="J24" s="107">
        <f t="shared" si="0"/>
        <v>9360</v>
      </c>
      <c r="K24" s="108" t="s">
        <v>214</v>
      </c>
    </row>
    <row r="25" spans="1:14" ht="75">
      <c r="A25" s="28" t="s">
        <v>235</v>
      </c>
      <c r="B25" s="37" t="s">
        <v>72</v>
      </c>
      <c r="C25" s="104" t="s">
        <v>36</v>
      </c>
      <c r="D25" s="104" t="s">
        <v>47</v>
      </c>
      <c r="E25" s="104" t="s">
        <v>213</v>
      </c>
      <c r="F25" s="105" t="s">
        <v>103</v>
      </c>
      <c r="G25" s="106">
        <v>310000</v>
      </c>
      <c r="H25" s="106">
        <v>0</v>
      </c>
      <c r="I25" s="106">
        <v>0</v>
      </c>
      <c r="J25" s="107">
        <f t="shared" si="0"/>
        <v>310000</v>
      </c>
      <c r="K25" s="108" t="s">
        <v>256</v>
      </c>
    </row>
    <row r="26" spans="1:14" ht="90">
      <c r="A26" s="28" t="s">
        <v>238</v>
      </c>
      <c r="B26" s="37" t="s">
        <v>72</v>
      </c>
      <c r="C26" s="104" t="s">
        <v>36</v>
      </c>
      <c r="D26" s="104" t="s">
        <v>47</v>
      </c>
      <c r="E26" s="104" t="s">
        <v>239</v>
      </c>
      <c r="F26" s="105" t="s">
        <v>103</v>
      </c>
      <c r="G26" s="106">
        <v>62000</v>
      </c>
      <c r="H26" s="106">
        <v>0</v>
      </c>
      <c r="I26" s="106">
        <v>0</v>
      </c>
      <c r="J26" s="107">
        <f t="shared" si="0"/>
        <v>62000</v>
      </c>
      <c r="K26" s="108" t="s">
        <v>256</v>
      </c>
    </row>
    <row r="27" spans="1:14">
      <c r="A27" s="95" t="s">
        <v>208</v>
      </c>
      <c r="B27" s="96"/>
      <c r="C27" s="51"/>
      <c r="D27" s="51"/>
      <c r="E27" s="51"/>
      <c r="F27" s="90"/>
      <c r="G27" s="118">
        <f>G29</f>
        <v>5698160</v>
      </c>
      <c r="H27" s="118">
        <f t="shared" ref="H27:J27" si="1">H29</f>
        <v>370000</v>
      </c>
      <c r="I27" s="118">
        <f t="shared" si="1"/>
        <v>370000</v>
      </c>
      <c r="J27" s="118">
        <f t="shared" si="1"/>
        <v>6438160</v>
      </c>
      <c r="K27" s="99" t="str">
        <f>K29</f>
        <v>Х</v>
      </c>
    </row>
    <row r="28" spans="1:14">
      <c r="A28" s="94" t="s">
        <v>209</v>
      </c>
      <c r="B28" s="87"/>
      <c r="C28" s="51"/>
      <c r="D28" s="51"/>
      <c r="E28" s="51"/>
      <c r="F28" s="90"/>
      <c r="G28" s="98"/>
      <c r="H28" s="98"/>
      <c r="I28" s="98"/>
      <c r="J28" s="103"/>
      <c r="K28" s="88"/>
    </row>
    <row r="29" spans="1:14" s="52" customFormat="1" ht="30">
      <c r="A29" s="97" t="s">
        <v>210</v>
      </c>
      <c r="B29" s="89" t="s">
        <v>64</v>
      </c>
      <c r="C29" s="54"/>
      <c r="D29" s="54"/>
      <c r="E29" s="54"/>
      <c r="F29" s="54"/>
      <c r="G29" s="98">
        <f>G9+G10+G21+G22+G23+G25+G24+G26</f>
        <v>5698160</v>
      </c>
      <c r="H29" s="98">
        <f t="shared" ref="H29:J29" si="2">H9+H10+H21+H22+H23+H25+H24+H26</f>
        <v>370000</v>
      </c>
      <c r="I29" s="98">
        <f t="shared" si="2"/>
        <v>370000</v>
      </c>
      <c r="J29" s="98">
        <f t="shared" si="2"/>
        <v>6438160</v>
      </c>
      <c r="K29" s="88" t="s">
        <v>5</v>
      </c>
      <c r="M29" s="53"/>
      <c r="N29" s="53"/>
    </row>
    <row r="30" spans="1:14" ht="25.5" customHeight="1">
      <c r="K30" s="14"/>
    </row>
    <row r="31" spans="1:14" ht="38.25" customHeight="1">
      <c r="A31" s="293" t="s">
        <v>15</v>
      </c>
      <c r="B31" s="294"/>
      <c r="C31" s="294"/>
      <c r="D31" s="294"/>
      <c r="E31" s="294"/>
      <c r="F31" s="77"/>
      <c r="G31" s="66"/>
      <c r="H31" s="243" t="s">
        <v>141</v>
      </c>
      <c r="I31" s="243"/>
      <c r="K31" s="14"/>
    </row>
    <row r="32" spans="1:14">
      <c r="K32" s="14"/>
    </row>
  </sheetData>
  <mergeCells count="20">
    <mergeCell ref="A31:E31"/>
    <mergeCell ref="H31:I31"/>
    <mergeCell ref="A3:K3"/>
    <mergeCell ref="A4:A6"/>
    <mergeCell ref="B4:B6"/>
    <mergeCell ref="C4:F5"/>
    <mergeCell ref="G4:J5"/>
    <mergeCell ref="K4:K6"/>
    <mergeCell ref="F10:F19"/>
    <mergeCell ref="G10:G19"/>
    <mergeCell ref="H10:H19"/>
    <mergeCell ref="I10:I19"/>
    <mergeCell ref="J10:J19"/>
    <mergeCell ref="A10:A19"/>
    <mergeCell ref="B10:B19"/>
    <mergeCell ref="C10:C19"/>
    <mergeCell ref="D10:D19"/>
    <mergeCell ref="E10:E19"/>
    <mergeCell ref="I1:K1"/>
    <mergeCell ref="I2:K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3" fitToHeight="10" orientation="landscape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"/>
  <sheetViews>
    <sheetView workbookViewId="0">
      <selection activeCell="H9" sqref="A1:K9"/>
    </sheetView>
  </sheetViews>
  <sheetFormatPr defaultColWidth="28.42578125" defaultRowHeight="14.25"/>
  <cols>
    <col min="1" max="1" width="6.85546875" style="6" customWidth="1"/>
    <col min="2" max="2" width="37.42578125" style="6" customWidth="1"/>
    <col min="3" max="3" width="12.85546875" style="6" customWidth="1"/>
    <col min="4" max="4" width="13.85546875" style="6" customWidth="1"/>
    <col min="5" max="9" width="13.28515625" style="6" customWidth="1"/>
    <col min="10" max="16384" width="28.42578125" style="6"/>
  </cols>
  <sheetData>
    <row r="1" spans="1:9" ht="62.25" customHeight="1">
      <c r="F1" s="207" t="s">
        <v>97</v>
      </c>
      <c r="G1" s="207"/>
      <c r="H1" s="207"/>
      <c r="I1" s="207"/>
    </row>
    <row r="4" spans="1:9" ht="46.5" customHeight="1">
      <c r="A4" s="208" t="s">
        <v>170</v>
      </c>
      <c r="B4" s="208"/>
      <c r="C4" s="208"/>
      <c r="D4" s="208"/>
      <c r="E4" s="208"/>
      <c r="F4" s="208"/>
      <c r="G4" s="208"/>
      <c r="H4" s="208"/>
      <c r="I4" s="208"/>
    </row>
    <row r="5" spans="1:9" ht="28.5">
      <c r="A5" s="23" t="s">
        <v>9</v>
      </c>
      <c r="B5" s="23" t="s">
        <v>10</v>
      </c>
      <c r="C5" s="23" t="s">
        <v>11</v>
      </c>
      <c r="D5" s="23" t="s">
        <v>12</v>
      </c>
      <c r="E5" s="80" t="s">
        <v>186</v>
      </c>
      <c r="F5" s="80" t="s">
        <v>187</v>
      </c>
      <c r="G5" s="80" t="s">
        <v>188</v>
      </c>
      <c r="H5" s="80" t="s">
        <v>189</v>
      </c>
      <c r="I5" s="80" t="s">
        <v>190</v>
      </c>
    </row>
    <row r="6" spans="1:9" ht="57">
      <c r="A6" s="43"/>
      <c r="B6" s="8" t="s">
        <v>98</v>
      </c>
      <c r="C6" s="41"/>
      <c r="D6" s="41"/>
      <c r="E6" s="41"/>
      <c r="F6" s="41"/>
      <c r="G6" s="41"/>
      <c r="H6" s="41"/>
      <c r="I6" s="41"/>
    </row>
    <row r="7" spans="1:9" ht="57">
      <c r="A7" s="33">
        <v>1</v>
      </c>
      <c r="B7" s="28" t="s">
        <v>116</v>
      </c>
      <c r="C7" s="36" t="s">
        <v>117</v>
      </c>
      <c r="D7" s="37" t="s">
        <v>118</v>
      </c>
      <c r="E7" s="9">
        <f>16275480/94070</f>
        <v>173.01456362283406</v>
      </c>
      <c r="F7" s="9">
        <f>16275480/94100</f>
        <v>172.95940488841657</v>
      </c>
      <c r="G7" s="9">
        <f>16373540/94134</f>
        <v>173.93864066118513</v>
      </c>
      <c r="H7" s="9">
        <f>16373540/94174</f>
        <v>173.86476097436659</v>
      </c>
      <c r="I7" s="9">
        <f>16373540/94174</f>
        <v>173.86476097436659</v>
      </c>
    </row>
    <row r="9" spans="1:9" ht="37.5" customHeight="1">
      <c r="A9" s="210" t="s">
        <v>15</v>
      </c>
      <c r="B9" s="209"/>
      <c r="C9" s="209"/>
      <c r="D9" s="209"/>
      <c r="E9" s="209"/>
      <c r="H9" s="209" t="s">
        <v>14</v>
      </c>
      <c r="I9" s="209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10" fitToHeight="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"/>
  <sheetViews>
    <sheetView view="pageBreakPreview" zoomScaleNormal="100" zoomScaleSheetLayoutView="100" workbookViewId="0">
      <selection activeCell="I1" sqref="I1:K1"/>
    </sheetView>
  </sheetViews>
  <sheetFormatPr defaultColWidth="9.140625" defaultRowHeight="15"/>
  <cols>
    <col min="1" max="1" width="43.85546875" style="1" customWidth="1"/>
    <col min="2" max="2" width="33.28515625" style="2" customWidth="1"/>
    <col min="3" max="3" width="6.28515625" style="1" bestFit="1" customWidth="1"/>
    <col min="4" max="4" width="5.7109375" style="1" bestFit="1" customWidth="1"/>
    <col min="5" max="5" width="7" style="1" bestFit="1" customWidth="1"/>
    <col min="6" max="6" width="3.7109375" style="1" bestFit="1" customWidth="1"/>
    <col min="7" max="7" width="15.5703125" style="15" bestFit="1" customWidth="1"/>
    <col min="8" max="8" width="14.28515625" style="1" bestFit="1" customWidth="1"/>
    <col min="9" max="9" width="14.42578125" style="1" bestFit="1" customWidth="1"/>
    <col min="10" max="10" width="15.5703125" style="1" bestFit="1" customWidth="1"/>
    <col min="11" max="11" width="39" style="4" customWidth="1"/>
    <col min="12" max="16384" width="9.140625" style="2"/>
  </cols>
  <sheetData>
    <row r="1" spans="1:11" s="14" customFormat="1" ht="57" customHeight="1">
      <c r="A1" s="15"/>
      <c r="C1" s="76"/>
      <c r="D1" s="76"/>
      <c r="E1" s="76"/>
      <c r="F1" s="76"/>
      <c r="G1" s="50"/>
      <c r="H1" s="50"/>
      <c r="I1" s="292" t="s">
        <v>245</v>
      </c>
      <c r="J1" s="292"/>
      <c r="K1" s="292"/>
    </row>
    <row r="2" spans="1:11" ht="66.75" customHeight="1">
      <c r="H2" s="5"/>
      <c r="I2" s="307" t="s">
        <v>99</v>
      </c>
      <c r="J2" s="307"/>
      <c r="K2" s="307"/>
    </row>
    <row r="3" spans="1:11" ht="68.25" customHeight="1">
      <c r="A3" s="310" t="s">
        <v>169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</row>
    <row r="4" spans="1:11" ht="15" customHeight="1">
      <c r="A4" s="229" t="s">
        <v>184</v>
      </c>
      <c r="B4" s="229" t="s">
        <v>1</v>
      </c>
      <c r="C4" s="311" t="s">
        <v>0</v>
      </c>
      <c r="D4" s="311"/>
      <c r="E4" s="311"/>
      <c r="F4" s="311"/>
      <c r="G4" s="229" t="s">
        <v>119</v>
      </c>
      <c r="H4" s="229"/>
      <c r="I4" s="229"/>
      <c r="J4" s="229"/>
      <c r="K4" s="229" t="s">
        <v>17</v>
      </c>
    </row>
    <row r="5" spans="1:11">
      <c r="A5" s="229"/>
      <c r="B5" s="229"/>
      <c r="C5" s="311"/>
      <c r="D5" s="311"/>
      <c r="E5" s="311"/>
      <c r="F5" s="311"/>
      <c r="G5" s="229"/>
      <c r="H5" s="229"/>
      <c r="I5" s="229"/>
      <c r="J5" s="229"/>
      <c r="K5" s="229"/>
    </row>
    <row r="6" spans="1:11" ht="60">
      <c r="A6" s="229"/>
      <c r="B6" s="229"/>
      <c r="C6" s="86" t="s">
        <v>1</v>
      </c>
      <c r="D6" s="86" t="s">
        <v>16</v>
      </c>
      <c r="E6" s="86" t="s">
        <v>2</v>
      </c>
      <c r="F6" s="86" t="s">
        <v>3</v>
      </c>
      <c r="G6" s="163" t="s">
        <v>152</v>
      </c>
      <c r="H6" s="82" t="s">
        <v>153</v>
      </c>
      <c r="I6" s="82" t="s">
        <v>160</v>
      </c>
      <c r="J6" s="82" t="s">
        <v>4</v>
      </c>
      <c r="K6" s="229"/>
    </row>
    <row r="7" spans="1:11" ht="60">
      <c r="A7" s="94" t="s">
        <v>101</v>
      </c>
      <c r="B7" s="82"/>
      <c r="C7" s="82"/>
      <c r="D7" s="82"/>
      <c r="E7" s="82"/>
      <c r="F7" s="82"/>
      <c r="G7" s="163"/>
      <c r="H7" s="82"/>
      <c r="I7" s="82"/>
      <c r="J7" s="82"/>
      <c r="K7" s="82"/>
    </row>
    <row r="8" spans="1:11" ht="45">
      <c r="A8" s="94" t="s">
        <v>66</v>
      </c>
      <c r="B8" s="83"/>
      <c r="C8" s="83"/>
      <c r="D8" s="83"/>
      <c r="E8" s="83"/>
      <c r="F8" s="83"/>
      <c r="G8" s="164"/>
      <c r="H8" s="83"/>
      <c r="I8" s="83"/>
      <c r="J8" s="83"/>
      <c r="K8" s="83"/>
    </row>
    <row r="9" spans="1:11" ht="150">
      <c r="A9" s="94" t="s">
        <v>199</v>
      </c>
      <c r="B9" s="92" t="s">
        <v>64</v>
      </c>
      <c r="C9" s="57" t="s">
        <v>36</v>
      </c>
      <c r="D9" s="57" t="s">
        <v>48</v>
      </c>
      <c r="E9" s="57" t="s">
        <v>110</v>
      </c>
      <c r="F9" s="57" t="s">
        <v>111</v>
      </c>
      <c r="G9" s="57">
        <v>80559000</v>
      </c>
      <c r="H9" s="57">
        <v>80559000</v>
      </c>
      <c r="I9" s="57">
        <v>80559000</v>
      </c>
      <c r="J9" s="58">
        <f>SUM(G9:I9)</f>
        <v>241677000</v>
      </c>
      <c r="K9" s="82" t="s">
        <v>168</v>
      </c>
    </row>
    <row r="10" spans="1:11" ht="45">
      <c r="A10" s="94" t="s">
        <v>200</v>
      </c>
      <c r="B10" s="92" t="s">
        <v>64</v>
      </c>
      <c r="C10" s="57" t="s">
        <v>36</v>
      </c>
      <c r="D10" s="57" t="s">
        <v>48</v>
      </c>
      <c r="E10" s="67">
        <v>1230002</v>
      </c>
      <c r="F10" s="67">
        <v>244</v>
      </c>
      <c r="G10" s="57">
        <v>36330740</v>
      </c>
      <c r="H10" s="57">
        <v>0</v>
      </c>
      <c r="I10" s="57">
        <v>0</v>
      </c>
      <c r="J10" s="58">
        <f>SUM(G10:I10)</f>
        <v>36330740</v>
      </c>
      <c r="K10" s="163" t="s">
        <v>323</v>
      </c>
    </row>
    <row r="11" spans="1:11">
      <c r="A11" s="95" t="s">
        <v>208</v>
      </c>
      <c r="B11" s="96"/>
      <c r="C11" s="57"/>
      <c r="D11" s="57"/>
      <c r="E11" s="67"/>
      <c r="F11" s="67"/>
      <c r="G11" s="56">
        <f>G13</f>
        <v>116889740</v>
      </c>
      <c r="H11" s="56">
        <f t="shared" ref="H11:K11" si="0">H13</f>
        <v>80559000</v>
      </c>
      <c r="I11" s="56">
        <f t="shared" si="0"/>
        <v>80559000</v>
      </c>
      <c r="J11" s="56">
        <f t="shared" si="0"/>
        <v>278007740</v>
      </c>
      <c r="K11" s="56" t="str">
        <f t="shared" si="0"/>
        <v>Х</v>
      </c>
    </row>
    <row r="12" spans="1:11">
      <c r="A12" s="94" t="s">
        <v>209</v>
      </c>
      <c r="B12" s="87"/>
      <c r="C12" s="57"/>
      <c r="D12" s="57"/>
      <c r="E12" s="67"/>
      <c r="F12" s="67"/>
      <c r="G12" s="57"/>
      <c r="H12" s="57"/>
      <c r="I12" s="57"/>
      <c r="J12" s="58"/>
      <c r="K12" s="88"/>
    </row>
    <row r="13" spans="1:11" s="35" customFormat="1" ht="30">
      <c r="A13" s="97" t="s">
        <v>210</v>
      </c>
      <c r="B13" s="89" t="s">
        <v>64</v>
      </c>
      <c r="C13" s="59"/>
      <c r="D13" s="59"/>
      <c r="E13" s="59"/>
      <c r="F13" s="59"/>
      <c r="G13" s="57">
        <f>G9+G10</f>
        <v>116889740</v>
      </c>
      <c r="H13" s="57">
        <f>H9+H10</f>
        <v>80559000</v>
      </c>
      <c r="I13" s="57">
        <f>I9+I10</f>
        <v>80559000</v>
      </c>
      <c r="J13" s="57">
        <f>J9+J10</f>
        <v>278007740</v>
      </c>
      <c r="K13" s="88" t="s">
        <v>5</v>
      </c>
    </row>
    <row r="14" spans="1:11" s="1" customFormat="1">
      <c r="B14" s="2"/>
      <c r="G14" s="15"/>
      <c r="K14" s="4"/>
    </row>
    <row r="15" spans="1:11" s="1" customFormat="1" ht="18.75">
      <c r="A15" s="308" t="s">
        <v>15</v>
      </c>
      <c r="B15" s="309"/>
      <c r="C15" s="309"/>
      <c r="D15" s="309"/>
      <c r="E15" s="309"/>
      <c r="F15" s="3"/>
      <c r="G15" s="180"/>
      <c r="H15" s="309" t="s">
        <v>14</v>
      </c>
      <c r="I15" s="309"/>
      <c r="K15" s="4"/>
    </row>
  </sheetData>
  <mergeCells count="10">
    <mergeCell ref="I1:K1"/>
    <mergeCell ref="I2:K2"/>
    <mergeCell ref="A15:E15"/>
    <mergeCell ref="H15:I15"/>
    <mergeCell ref="A3:K3"/>
    <mergeCell ref="A4:A6"/>
    <mergeCell ref="B4:B6"/>
    <mergeCell ref="C4:F5"/>
    <mergeCell ref="G4:J5"/>
    <mergeCell ref="K4:K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6" orientation="landscape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"/>
  <sheetViews>
    <sheetView view="pageBreakPreview" zoomScaleNormal="100" zoomScaleSheetLayoutView="100" workbookViewId="0">
      <selection activeCell="I1" sqref="I1:K1"/>
    </sheetView>
  </sheetViews>
  <sheetFormatPr defaultColWidth="9.140625" defaultRowHeight="15"/>
  <cols>
    <col min="1" max="1" width="42.7109375" style="50" customWidth="1"/>
    <col min="2" max="2" width="36.85546875" style="49" customWidth="1"/>
    <col min="3" max="3" width="6.28515625" style="60" bestFit="1" customWidth="1"/>
    <col min="4" max="4" width="5.7109375" style="60" bestFit="1" customWidth="1"/>
    <col min="5" max="5" width="7.85546875" style="60" customWidth="1"/>
    <col min="6" max="6" width="3.7109375" style="60" bestFit="1" customWidth="1"/>
    <col min="7" max="7" width="15.85546875" style="50" bestFit="1" customWidth="1"/>
    <col min="8" max="9" width="14.28515625" style="50" bestFit="1" customWidth="1"/>
    <col min="10" max="10" width="15.42578125" style="50" bestFit="1" customWidth="1"/>
    <col min="11" max="11" width="39.140625" style="62" customWidth="1"/>
    <col min="12" max="16384" width="9.140625" style="49"/>
  </cols>
  <sheetData>
    <row r="1" spans="1:11" s="14" customFormat="1" ht="57" customHeight="1">
      <c r="A1" s="15"/>
      <c r="C1" s="76"/>
      <c r="D1" s="76"/>
      <c r="E1" s="76"/>
      <c r="F1" s="76"/>
      <c r="G1" s="50"/>
      <c r="H1" s="50"/>
      <c r="I1" s="292" t="s">
        <v>325</v>
      </c>
      <c r="J1" s="292"/>
      <c r="K1" s="292"/>
    </row>
    <row r="2" spans="1:11" ht="36" customHeight="1">
      <c r="H2" s="61"/>
      <c r="I2" s="248" t="s">
        <v>124</v>
      </c>
      <c r="J2" s="248"/>
      <c r="K2" s="248"/>
    </row>
    <row r="3" spans="1:11" ht="46.5" customHeight="1">
      <c r="A3" s="232" t="s">
        <v>171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1" ht="15" customHeight="1">
      <c r="A4" s="229" t="s">
        <v>184</v>
      </c>
      <c r="B4" s="229" t="s">
        <v>1</v>
      </c>
      <c r="C4" s="311" t="s">
        <v>0</v>
      </c>
      <c r="D4" s="311"/>
      <c r="E4" s="311"/>
      <c r="F4" s="311"/>
      <c r="G4" s="229" t="s">
        <v>119</v>
      </c>
      <c r="H4" s="229"/>
      <c r="I4" s="229"/>
      <c r="J4" s="229"/>
      <c r="K4" s="229" t="s">
        <v>17</v>
      </c>
    </row>
    <row r="5" spans="1:11">
      <c r="A5" s="229"/>
      <c r="B5" s="229"/>
      <c r="C5" s="311"/>
      <c r="D5" s="311"/>
      <c r="E5" s="311"/>
      <c r="F5" s="311"/>
      <c r="G5" s="229"/>
      <c r="H5" s="229"/>
      <c r="I5" s="229"/>
      <c r="J5" s="229"/>
      <c r="K5" s="229"/>
    </row>
    <row r="6" spans="1:11" ht="30">
      <c r="A6" s="229"/>
      <c r="B6" s="229"/>
      <c r="C6" s="86" t="s">
        <v>1</v>
      </c>
      <c r="D6" s="86" t="s">
        <v>16</v>
      </c>
      <c r="E6" s="86" t="s">
        <v>2</v>
      </c>
      <c r="F6" s="86" t="s">
        <v>3</v>
      </c>
      <c r="G6" s="163" t="s">
        <v>188</v>
      </c>
      <c r="H6" s="156" t="s">
        <v>189</v>
      </c>
      <c r="I6" s="156" t="s">
        <v>190</v>
      </c>
      <c r="J6" s="156" t="s">
        <v>4</v>
      </c>
      <c r="K6" s="229"/>
    </row>
    <row r="7" spans="1:11" ht="30">
      <c r="A7" s="94" t="s">
        <v>123</v>
      </c>
      <c r="B7" s="82"/>
      <c r="C7" s="82"/>
      <c r="D7" s="82"/>
      <c r="E7" s="82"/>
      <c r="F7" s="82"/>
      <c r="G7" s="163"/>
      <c r="H7" s="156"/>
      <c r="I7" s="156"/>
      <c r="J7" s="156"/>
      <c r="K7" s="82"/>
    </row>
    <row r="8" spans="1:11" ht="45">
      <c r="A8" s="94" t="s">
        <v>102</v>
      </c>
      <c r="B8" s="83"/>
      <c r="C8" s="83"/>
      <c r="D8" s="83"/>
      <c r="E8" s="83"/>
      <c r="F8" s="83"/>
      <c r="G8" s="164"/>
      <c r="H8" s="157"/>
      <c r="I8" s="157"/>
      <c r="J8" s="157"/>
      <c r="K8" s="83"/>
    </row>
    <row r="9" spans="1:11" ht="29.25" customHeight="1">
      <c r="A9" s="312" t="s">
        <v>201</v>
      </c>
      <c r="B9" s="92" t="s">
        <v>64</v>
      </c>
      <c r="C9" s="67" t="s">
        <v>36</v>
      </c>
      <c r="D9" s="57" t="s">
        <v>37</v>
      </c>
      <c r="E9" s="67">
        <v>1240001</v>
      </c>
      <c r="F9" s="67" t="s">
        <v>103</v>
      </c>
      <c r="G9" s="57">
        <v>15389555.84</v>
      </c>
      <c r="H9" s="57">
        <v>12154590</v>
      </c>
      <c r="I9" s="57">
        <v>12154590</v>
      </c>
      <c r="J9" s="58">
        <f>I9+H9+G9</f>
        <v>39698735.840000004</v>
      </c>
      <c r="K9" s="229" t="s">
        <v>185</v>
      </c>
    </row>
    <row r="10" spans="1:11" ht="30.75" customHeight="1">
      <c r="A10" s="312"/>
      <c r="B10" s="92" t="s">
        <v>64</v>
      </c>
      <c r="C10" s="67" t="s">
        <v>36</v>
      </c>
      <c r="D10" s="57" t="s">
        <v>37</v>
      </c>
      <c r="E10" s="67">
        <v>1240001</v>
      </c>
      <c r="F10" s="67" t="s">
        <v>111</v>
      </c>
      <c r="G10" s="57">
        <v>28644866</v>
      </c>
      <c r="H10" s="57">
        <v>28644866</v>
      </c>
      <c r="I10" s="57">
        <v>28644866</v>
      </c>
      <c r="J10" s="58">
        <f>I10+H10+G10</f>
        <v>85934598</v>
      </c>
      <c r="K10" s="229"/>
    </row>
    <row r="11" spans="1:11" ht="28.5" customHeight="1">
      <c r="A11" s="312" t="s">
        <v>203</v>
      </c>
      <c r="B11" s="92" t="s">
        <v>64</v>
      </c>
      <c r="C11" s="57" t="s">
        <v>36</v>
      </c>
      <c r="D11" s="57" t="s">
        <v>37</v>
      </c>
      <c r="E11" s="57" t="s">
        <v>112</v>
      </c>
      <c r="F11" s="58" t="s">
        <v>103</v>
      </c>
      <c r="G11" s="57">
        <v>458179</v>
      </c>
      <c r="H11" s="57">
        <v>458179</v>
      </c>
      <c r="I11" s="57">
        <v>458179</v>
      </c>
      <c r="J11" s="58">
        <f t="shared" ref="J11:J18" si="0">SUM(G11:I11)</f>
        <v>1374537</v>
      </c>
      <c r="K11" s="229" t="s">
        <v>202</v>
      </c>
    </row>
    <row r="12" spans="1:11" ht="30.75" customHeight="1">
      <c r="A12" s="312"/>
      <c r="B12" s="92" t="s">
        <v>64</v>
      </c>
      <c r="C12" s="57" t="s">
        <v>36</v>
      </c>
      <c r="D12" s="57" t="s">
        <v>37</v>
      </c>
      <c r="E12" s="57" t="s">
        <v>112</v>
      </c>
      <c r="F12" s="58" t="s">
        <v>111</v>
      </c>
      <c r="G12" s="57">
        <v>13089876</v>
      </c>
      <c r="H12" s="57">
        <f>13089876</f>
        <v>13089876</v>
      </c>
      <c r="I12" s="57">
        <f>13089876</f>
        <v>13089876</v>
      </c>
      <c r="J12" s="58">
        <f t="shared" si="0"/>
        <v>39269628</v>
      </c>
      <c r="K12" s="229"/>
    </row>
    <row r="13" spans="1:11" ht="30">
      <c r="A13" s="94" t="s">
        <v>204</v>
      </c>
      <c r="B13" s="92" t="s">
        <v>64</v>
      </c>
      <c r="C13" s="57" t="s">
        <v>36</v>
      </c>
      <c r="D13" s="57" t="s">
        <v>37</v>
      </c>
      <c r="E13" s="57" t="s">
        <v>113</v>
      </c>
      <c r="F13" s="57" t="s">
        <v>103</v>
      </c>
      <c r="G13" s="57">
        <v>325995</v>
      </c>
      <c r="H13" s="57">
        <v>325995</v>
      </c>
      <c r="I13" s="57">
        <v>325995</v>
      </c>
      <c r="J13" s="58">
        <f t="shared" si="0"/>
        <v>977985</v>
      </c>
      <c r="K13" s="138" t="s">
        <v>127</v>
      </c>
    </row>
    <row r="14" spans="1:11" ht="75">
      <c r="A14" s="94" t="s">
        <v>205</v>
      </c>
      <c r="B14" s="92" t="s">
        <v>64</v>
      </c>
      <c r="C14" s="57" t="s">
        <v>36</v>
      </c>
      <c r="D14" s="57" t="s">
        <v>37</v>
      </c>
      <c r="E14" s="68">
        <v>1240006</v>
      </c>
      <c r="F14" s="69">
        <v>244</v>
      </c>
      <c r="G14" s="57">
        <v>100000</v>
      </c>
      <c r="H14" s="57">
        <v>100000</v>
      </c>
      <c r="I14" s="57">
        <v>100000</v>
      </c>
      <c r="J14" s="58">
        <f t="shared" si="0"/>
        <v>300000</v>
      </c>
      <c r="K14" s="138"/>
    </row>
    <row r="15" spans="1:11" ht="30">
      <c r="A15" s="123" t="s">
        <v>206</v>
      </c>
      <c r="B15" s="92" t="s">
        <v>64</v>
      </c>
      <c r="C15" s="57" t="s">
        <v>36</v>
      </c>
      <c r="D15" s="57" t="s">
        <v>37</v>
      </c>
      <c r="E15" s="68" t="s">
        <v>173</v>
      </c>
      <c r="F15" s="69">
        <v>244</v>
      </c>
      <c r="G15" s="57">
        <v>28789380</v>
      </c>
      <c r="H15" s="57">
        <v>28789380</v>
      </c>
      <c r="I15" s="57">
        <v>28789380</v>
      </c>
      <c r="J15" s="58">
        <f t="shared" si="0"/>
        <v>86368140</v>
      </c>
      <c r="K15" s="138" t="s">
        <v>174</v>
      </c>
    </row>
    <row r="16" spans="1:11">
      <c r="A16" s="94" t="s">
        <v>207</v>
      </c>
      <c r="B16" s="92" t="s">
        <v>64</v>
      </c>
      <c r="C16" s="57" t="s">
        <v>36</v>
      </c>
      <c r="D16" s="57" t="s">
        <v>37</v>
      </c>
      <c r="E16" s="68" t="s">
        <v>176</v>
      </c>
      <c r="F16" s="69">
        <v>244</v>
      </c>
      <c r="G16" s="57">
        <v>2168526.12</v>
      </c>
      <c r="H16" s="57">
        <v>0</v>
      </c>
      <c r="I16" s="57">
        <v>0</v>
      </c>
      <c r="J16" s="58">
        <f t="shared" si="0"/>
        <v>2168526.12</v>
      </c>
      <c r="K16" s="138"/>
    </row>
    <row r="17" spans="1:11" ht="45">
      <c r="A17" s="137" t="s">
        <v>298</v>
      </c>
      <c r="B17" s="92" t="s">
        <v>64</v>
      </c>
      <c r="C17" s="57" t="s">
        <v>36</v>
      </c>
      <c r="D17" s="57" t="s">
        <v>37</v>
      </c>
      <c r="E17" s="68" t="s">
        <v>299</v>
      </c>
      <c r="F17" s="69">
        <v>244</v>
      </c>
      <c r="G17" s="57">
        <v>3700000</v>
      </c>
      <c r="H17" s="57">
        <v>0</v>
      </c>
      <c r="I17" s="57">
        <v>0</v>
      </c>
      <c r="J17" s="58">
        <f t="shared" si="0"/>
        <v>3700000</v>
      </c>
      <c r="K17" s="138" t="s">
        <v>300</v>
      </c>
    </row>
    <row r="18" spans="1:11" ht="45">
      <c r="A18" s="137" t="s">
        <v>295</v>
      </c>
      <c r="B18" s="92" t="s">
        <v>64</v>
      </c>
      <c r="C18" s="57" t="s">
        <v>36</v>
      </c>
      <c r="D18" s="57" t="s">
        <v>37</v>
      </c>
      <c r="E18" s="68" t="s">
        <v>296</v>
      </c>
      <c r="F18" s="69">
        <v>244</v>
      </c>
      <c r="G18" s="57">
        <v>207400</v>
      </c>
      <c r="H18" s="57">
        <v>0</v>
      </c>
      <c r="I18" s="57">
        <v>0</v>
      </c>
      <c r="J18" s="58">
        <f t="shared" si="0"/>
        <v>207400</v>
      </c>
      <c r="K18" s="138" t="s">
        <v>297</v>
      </c>
    </row>
    <row r="19" spans="1:11">
      <c r="A19" s="95" t="s">
        <v>208</v>
      </c>
      <c r="B19" s="96"/>
      <c r="C19" s="57"/>
      <c r="D19" s="57"/>
      <c r="E19" s="68"/>
      <c r="F19" s="69"/>
      <c r="G19" s="56">
        <f>G21</f>
        <v>92873777.960000008</v>
      </c>
      <c r="H19" s="56">
        <f t="shared" ref="H19:K19" si="1">H21</f>
        <v>83562886</v>
      </c>
      <c r="I19" s="56">
        <f t="shared" si="1"/>
        <v>83562886</v>
      </c>
      <c r="J19" s="56">
        <f t="shared" si="1"/>
        <v>259999549.96000001</v>
      </c>
      <c r="K19" s="56" t="str">
        <f t="shared" si="1"/>
        <v>Х</v>
      </c>
    </row>
    <row r="20" spans="1:11">
      <c r="A20" s="94" t="s">
        <v>209</v>
      </c>
      <c r="B20" s="87"/>
      <c r="C20" s="57"/>
      <c r="D20" s="57"/>
      <c r="E20" s="68"/>
      <c r="F20" s="69"/>
      <c r="G20" s="57"/>
      <c r="H20" s="57"/>
      <c r="I20" s="57"/>
      <c r="J20" s="58"/>
      <c r="K20" s="138"/>
    </row>
    <row r="21" spans="1:11" ht="30">
      <c r="A21" s="97" t="s">
        <v>210</v>
      </c>
      <c r="B21" s="89" t="s">
        <v>64</v>
      </c>
      <c r="C21" s="55"/>
      <c r="D21" s="55"/>
      <c r="E21" s="55"/>
      <c r="F21" s="55"/>
      <c r="G21" s="57">
        <f>G9+G10+G11+G12+G13+G14+G15+G16+G17+G18</f>
        <v>92873777.960000008</v>
      </c>
      <c r="H21" s="57">
        <f t="shared" ref="H21:J21" si="2">H9+H10+H11+H12+H13+H14+H15+H16+H17+H18</f>
        <v>83562886</v>
      </c>
      <c r="I21" s="57">
        <f t="shared" si="2"/>
        <v>83562886</v>
      </c>
      <c r="J21" s="57">
        <f t="shared" si="2"/>
        <v>259999549.96000001</v>
      </c>
      <c r="K21" s="138" t="s">
        <v>5</v>
      </c>
    </row>
    <row r="22" spans="1:11" s="50" customFormat="1" ht="12" customHeight="1">
      <c r="B22" s="49"/>
      <c r="C22" s="60"/>
      <c r="D22" s="60"/>
      <c r="E22" s="60"/>
      <c r="F22" s="60"/>
      <c r="H22" s="63"/>
      <c r="K22" s="62"/>
    </row>
    <row r="23" spans="1:11" s="50" customFormat="1" ht="38.25" customHeight="1">
      <c r="A23" s="239" t="s">
        <v>15</v>
      </c>
      <c r="B23" s="243"/>
      <c r="C23" s="243"/>
      <c r="D23" s="243"/>
      <c r="E23" s="243"/>
      <c r="F23" s="65"/>
      <c r="G23" s="66"/>
      <c r="H23" s="243" t="s">
        <v>14</v>
      </c>
      <c r="I23" s="243"/>
      <c r="K23" s="62"/>
    </row>
  </sheetData>
  <mergeCells count="14">
    <mergeCell ref="A23:E23"/>
    <mergeCell ref="H23:I23"/>
    <mergeCell ref="I2:K2"/>
    <mergeCell ref="A3:K3"/>
    <mergeCell ref="A4:A6"/>
    <mergeCell ref="B4:B6"/>
    <mergeCell ref="C4:F5"/>
    <mergeCell ref="G4:J5"/>
    <mergeCell ref="K4:K6"/>
    <mergeCell ref="I1:K1"/>
    <mergeCell ref="K9:K10"/>
    <mergeCell ref="A9:A10"/>
    <mergeCell ref="A11:A12"/>
    <mergeCell ref="K11:K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8" fitToHeight="10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"/>
  <sheetViews>
    <sheetView workbookViewId="0">
      <selection activeCell="H9" sqref="A1:K9"/>
    </sheetView>
  </sheetViews>
  <sheetFormatPr defaultColWidth="28.42578125" defaultRowHeight="14.25"/>
  <cols>
    <col min="1" max="1" width="6.85546875" style="6" customWidth="1"/>
    <col min="2" max="2" width="37.42578125" style="6" customWidth="1"/>
    <col min="3" max="3" width="12.85546875" style="6" customWidth="1"/>
    <col min="4" max="4" width="13.85546875" style="6" customWidth="1"/>
    <col min="5" max="9" width="13.28515625" style="6" customWidth="1"/>
    <col min="10" max="16384" width="28.42578125" style="6"/>
  </cols>
  <sheetData>
    <row r="1" spans="1:9" ht="48.75" customHeight="1">
      <c r="F1" s="207" t="s">
        <v>122</v>
      </c>
      <c r="G1" s="207"/>
      <c r="H1" s="207"/>
      <c r="I1" s="207"/>
    </row>
    <row r="4" spans="1:9" ht="31.5" customHeight="1">
      <c r="A4" s="208" t="s">
        <v>177</v>
      </c>
      <c r="B4" s="208"/>
      <c r="C4" s="208"/>
      <c r="D4" s="208"/>
      <c r="E4" s="208"/>
      <c r="F4" s="208"/>
      <c r="G4" s="208"/>
      <c r="H4" s="208"/>
      <c r="I4" s="208"/>
    </row>
    <row r="5" spans="1:9" ht="28.5">
      <c r="A5" s="23" t="s">
        <v>9</v>
      </c>
      <c r="B5" s="23" t="s">
        <v>10</v>
      </c>
      <c r="C5" s="23" t="s">
        <v>11</v>
      </c>
      <c r="D5" s="23" t="s">
        <v>12</v>
      </c>
      <c r="E5" s="80" t="s">
        <v>186</v>
      </c>
      <c r="F5" s="80" t="s">
        <v>187</v>
      </c>
      <c r="G5" s="80" t="s">
        <v>188</v>
      </c>
      <c r="H5" s="80" t="s">
        <v>189</v>
      </c>
      <c r="I5" s="80" t="s">
        <v>190</v>
      </c>
    </row>
    <row r="6" spans="1:9" ht="28.5">
      <c r="A6" s="43"/>
      <c r="B6" s="8" t="str">
        <f>'19.ПП4.Благ.2.Мер.'!A7</f>
        <v>Цель подпрограммы: организация благоустройства территории</v>
      </c>
      <c r="C6" s="41"/>
      <c r="D6" s="41"/>
      <c r="E6" s="41"/>
      <c r="F6" s="41"/>
      <c r="G6" s="41"/>
      <c r="H6" s="41"/>
      <c r="I6" s="41"/>
    </row>
    <row r="7" spans="1:9" ht="57">
      <c r="A7" s="7">
        <v>1</v>
      </c>
      <c r="B7" s="8" t="s">
        <v>19</v>
      </c>
      <c r="C7" s="7" t="s">
        <v>13</v>
      </c>
      <c r="D7" s="45" t="s">
        <v>131</v>
      </c>
      <c r="E7" s="9">
        <f>(30+45)*100/(542+30+10+8+1129)</f>
        <v>4.3630017452006982</v>
      </c>
      <c r="F7" s="9">
        <v>4.9000000000000004</v>
      </c>
      <c r="G7" s="9">
        <v>5.2</v>
      </c>
      <c r="H7" s="73">
        <v>5.9</v>
      </c>
      <c r="I7" s="9">
        <v>6.4</v>
      </c>
    </row>
    <row r="9" spans="1:9" ht="37.5" customHeight="1">
      <c r="A9" s="210" t="s">
        <v>15</v>
      </c>
      <c r="B9" s="209"/>
      <c r="C9" s="209"/>
      <c r="D9" s="209"/>
      <c r="E9" s="209"/>
      <c r="H9" s="209" t="s">
        <v>14</v>
      </c>
      <c r="I9" s="209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10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K12"/>
  <sheetViews>
    <sheetView topLeftCell="A2" zoomScaleNormal="100" workbookViewId="0">
      <selection activeCell="A17" sqref="A2:A17"/>
    </sheetView>
  </sheetViews>
  <sheetFormatPr defaultRowHeight="15"/>
  <cols>
    <col min="1" max="1" width="45.85546875" customWidth="1"/>
    <col min="2" max="2" width="18.140625" customWidth="1"/>
    <col min="3" max="3" width="15.42578125" customWidth="1"/>
    <col min="4" max="4" width="12.85546875" customWidth="1"/>
    <col min="5" max="6" width="13.7109375" bestFit="1" customWidth="1"/>
    <col min="7" max="7" width="9.28515625" bestFit="1" customWidth="1"/>
    <col min="8" max="9" width="11.5703125" bestFit="1" customWidth="1"/>
    <col min="10" max="10" width="11.42578125" bestFit="1" customWidth="1"/>
  </cols>
  <sheetData>
    <row r="1" spans="1:11">
      <c r="A1" s="313" t="s">
        <v>327</v>
      </c>
      <c r="B1" s="313"/>
      <c r="C1" s="313"/>
      <c r="D1" s="313"/>
      <c r="E1" s="313"/>
      <c r="F1" s="313"/>
      <c r="G1" s="313"/>
      <c r="H1" s="313"/>
      <c r="I1" s="313"/>
    </row>
    <row r="2" spans="1:11" ht="75" customHeight="1">
      <c r="A2" s="314" t="s">
        <v>328</v>
      </c>
      <c r="B2" s="314" t="s">
        <v>329</v>
      </c>
      <c r="C2" s="314" t="s">
        <v>330</v>
      </c>
      <c r="D2" s="314" t="s">
        <v>331</v>
      </c>
      <c r="E2" s="314">
        <v>2015</v>
      </c>
      <c r="F2" s="314"/>
      <c r="G2" s="314"/>
      <c r="H2" s="314" t="s">
        <v>334</v>
      </c>
      <c r="I2" s="314"/>
      <c r="J2" s="196"/>
      <c r="K2" s="196"/>
    </row>
    <row r="3" spans="1:11" ht="45">
      <c r="A3" s="314"/>
      <c r="B3" s="314"/>
      <c r="C3" s="314"/>
      <c r="D3" s="314"/>
      <c r="E3" s="198" t="s">
        <v>332</v>
      </c>
      <c r="F3" s="198" t="s">
        <v>333</v>
      </c>
      <c r="G3" s="198" t="s">
        <v>337</v>
      </c>
      <c r="H3" s="198" t="s">
        <v>335</v>
      </c>
      <c r="I3" s="198" t="s">
        <v>336</v>
      </c>
      <c r="J3" s="196"/>
      <c r="K3" s="196"/>
    </row>
    <row r="4" spans="1:11">
      <c r="A4" s="199" t="s">
        <v>275</v>
      </c>
      <c r="B4" s="199"/>
      <c r="C4" s="199"/>
      <c r="D4" s="200">
        <f>E4+H4+I4</f>
        <v>1044330.5627700001</v>
      </c>
      <c r="E4" s="200">
        <f>'07.Пр.2 РесОб. Отч.8'!P7/1000</f>
        <v>416864.97276999999</v>
      </c>
      <c r="F4" s="200">
        <f>'07.Пр.2 РесОб. Отч.8'!Q7/1000</f>
        <v>414831.66869000002</v>
      </c>
      <c r="G4" s="200">
        <f>F4*100/E4</f>
        <v>99.512239163082228</v>
      </c>
      <c r="H4" s="200">
        <v>371901.94</v>
      </c>
      <c r="I4" s="200">
        <v>255563.65</v>
      </c>
    </row>
    <row r="5" spans="1:11">
      <c r="A5" s="199" t="s">
        <v>91</v>
      </c>
      <c r="B5" s="199"/>
      <c r="C5" s="199"/>
      <c r="D5" s="200">
        <f>E5+H5+I5</f>
        <v>458735.26480999996</v>
      </c>
      <c r="E5" s="200">
        <f>'07.Пр.2 РесОб. Отч.8'!P14/1000</f>
        <v>201403.29480999999</v>
      </c>
      <c r="F5" s="200">
        <f>'07.Пр.2 РесОб. Отч.8'!Q14/1000</f>
        <v>201307.58810000002</v>
      </c>
      <c r="G5" s="200">
        <f>F5*100/E5</f>
        <v>99.95248006737414</v>
      </c>
      <c r="H5" s="200">
        <v>168835.13</v>
      </c>
      <c r="I5" s="200">
        <v>88496.84</v>
      </c>
    </row>
    <row r="6" spans="1:11">
      <c r="A6" s="199" t="s">
        <v>86</v>
      </c>
      <c r="B6" s="199"/>
      <c r="C6" s="199"/>
      <c r="D6" s="200">
        <f>E6+H6+I6</f>
        <v>6438.16</v>
      </c>
      <c r="E6" s="200">
        <f>'07.Пр.2 РесОб. Отч.8'!P91/1000</f>
        <v>5698.16</v>
      </c>
      <c r="F6" s="200">
        <f>'07.Пр.2 РесОб. Отч.8'!Q91/1000</f>
        <v>5600.9700999999995</v>
      </c>
      <c r="G6" s="200">
        <f t="shared" ref="G6:G8" si="0">F6*100/E6</f>
        <v>98.294363443637948</v>
      </c>
      <c r="H6" s="200">
        <v>370</v>
      </c>
      <c r="I6" s="200">
        <v>370</v>
      </c>
    </row>
    <row r="7" spans="1:11">
      <c r="A7" s="199" t="s">
        <v>100</v>
      </c>
      <c r="B7" s="199"/>
      <c r="C7" s="199"/>
      <c r="D7" s="200">
        <f>E7+H7+I7</f>
        <v>313007.74</v>
      </c>
      <c r="E7" s="200">
        <f>'07.Пр.2 РесОб. Отч.8'!P154/1000</f>
        <v>116889.74</v>
      </c>
      <c r="F7" s="200">
        <f>'07.Пр.2 РесОб. Отч.8'!Q154/1000</f>
        <v>116889.74</v>
      </c>
      <c r="G7" s="200">
        <f t="shared" si="0"/>
        <v>100</v>
      </c>
      <c r="H7" s="200">
        <v>115559</v>
      </c>
      <c r="I7" s="200">
        <v>80559</v>
      </c>
    </row>
    <row r="8" spans="1:11">
      <c r="A8" s="199" t="s">
        <v>125</v>
      </c>
      <c r="B8" s="199"/>
      <c r="C8" s="199"/>
      <c r="D8" s="200">
        <f>E8+H8+I8</f>
        <v>266149.41795999999</v>
      </c>
      <c r="E8" s="200">
        <f>'07.Пр.2 РесОб. Отч.8'!P175/1000</f>
        <v>92873.777960000007</v>
      </c>
      <c r="F8" s="200">
        <f>'07.Пр.2 РесОб. Отч.8'!Q175/1000</f>
        <v>91033.370490000001</v>
      </c>
      <c r="G8" s="200">
        <f t="shared" si="0"/>
        <v>98.018377726819025</v>
      </c>
      <c r="H8" s="200">
        <v>87137.82</v>
      </c>
      <c r="I8" s="200">
        <v>86137.82</v>
      </c>
    </row>
    <row r="9" spans="1:11">
      <c r="E9" s="197"/>
      <c r="F9" s="197"/>
      <c r="G9" s="197"/>
      <c r="H9" s="197"/>
      <c r="I9" s="197"/>
      <c r="J9" s="197"/>
    </row>
    <row r="10" spans="1:11">
      <c r="E10" s="197"/>
      <c r="F10" s="197"/>
      <c r="G10" s="197"/>
      <c r="H10" s="197"/>
      <c r="I10" s="197"/>
      <c r="J10" s="197"/>
    </row>
    <row r="11" spans="1:11">
      <c r="E11" s="197"/>
      <c r="F11" s="197"/>
      <c r="G11" s="197"/>
      <c r="H11" s="197"/>
      <c r="I11" s="197"/>
      <c r="J11" s="197"/>
    </row>
    <row r="12" spans="1:11">
      <c r="E12" s="197"/>
      <c r="F12" s="197"/>
      <c r="G12" s="197"/>
      <c r="H12" s="197"/>
      <c r="I12" s="197"/>
      <c r="J12" s="197"/>
    </row>
  </sheetData>
  <mergeCells count="7">
    <mergeCell ref="A1:I1"/>
    <mergeCell ref="E2:G2"/>
    <mergeCell ref="H2:I2"/>
    <mergeCell ref="D2:D3"/>
    <mergeCell ref="C2:C3"/>
    <mergeCell ref="B2:B3"/>
    <mergeCell ref="A2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P9" sqref="C8:P9"/>
    </sheetView>
  </sheetViews>
  <sheetFormatPr defaultColWidth="28.42578125" defaultRowHeight="14.25"/>
  <cols>
    <col min="1" max="1" width="6.85546875" style="6" customWidth="1"/>
    <col min="2" max="2" width="38.42578125" style="6" customWidth="1"/>
    <col min="3" max="3" width="12.85546875" style="6" customWidth="1"/>
    <col min="4" max="5" width="11.42578125" style="6" customWidth="1"/>
    <col min="6" max="6" width="12.42578125" style="6" customWidth="1"/>
    <col min="7" max="16" width="8.42578125" style="6" bestFit="1" customWidth="1"/>
    <col min="17" max="16384" width="28.42578125" style="6"/>
  </cols>
  <sheetData>
    <row r="1" spans="1:16" ht="57" customHeight="1">
      <c r="F1" s="19"/>
      <c r="G1" s="215" t="s">
        <v>182</v>
      </c>
      <c r="H1" s="215"/>
      <c r="I1" s="215"/>
      <c r="J1" s="215"/>
      <c r="K1" s="215"/>
      <c r="L1" s="215"/>
      <c r="M1" s="215"/>
      <c r="N1" s="215"/>
      <c r="O1" s="215"/>
      <c r="P1" s="215"/>
    </row>
    <row r="4" spans="1:16" ht="18" customHeight="1">
      <c r="A4" s="208" t="s">
        <v>55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</row>
    <row r="5" spans="1:16">
      <c r="A5" s="214" t="s">
        <v>9</v>
      </c>
      <c r="B5" s="214" t="s">
        <v>58</v>
      </c>
      <c r="C5" s="214" t="s">
        <v>11</v>
      </c>
      <c r="D5" s="211" t="s">
        <v>186</v>
      </c>
      <c r="E5" s="211" t="s">
        <v>187</v>
      </c>
      <c r="F5" s="211" t="s">
        <v>188</v>
      </c>
      <c r="G5" s="214" t="s">
        <v>38</v>
      </c>
      <c r="H5" s="214"/>
      <c r="I5" s="217" t="s">
        <v>57</v>
      </c>
      <c r="J5" s="217"/>
      <c r="K5" s="217"/>
      <c r="L5" s="217"/>
      <c r="M5" s="217"/>
      <c r="N5" s="217"/>
      <c r="O5" s="217"/>
      <c r="P5" s="217"/>
    </row>
    <row r="6" spans="1:16" ht="18.75" customHeight="1">
      <c r="A6" s="214"/>
      <c r="B6" s="214"/>
      <c r="C6" s="214"/>
      <c r="D6" s="220"/>
      <c r="E6" s="212"/>
      <c r="F6" s="212"/>
      <c r="G6" s="74">
        <v>2016</v>
      </c>
      <c r="H6" s="74">
        <v>2017</v>
      </c>
      <c r="I6" s="74">
        <v>2018</v>
      </c>
      <c r="J6" s="74">
        <v>2019</v>
      </c>
      <c r="K6" s="74">
        <v>2020</v>
      </c>
      <c r="L6" s="74">
        <v>2021</v>
      </c>
      <c r="M6" s="74">
        <v>2022</v>
      </c>
      <c r="N6" s="74">
        <v>2023</v>
      </c>
      <c r="O6" s="74">
        <v>2024</v>
      </c>
      <c r="P6" s="23">
        <v>2025</v>
      </c>
    </row>
    <row r="7" spans="1:16" ht="75.75" customHeight="1">
      <c r="A7" s="39" t="s">
        <v>24</v>
      </c>
      <c r="B7" s="8" t="s">
        <v>114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68.25" customHeight="1">
      <c r="A8" s="211"/>
      <c r="B8" s="218" t="str">
        <f>'03.П1.Показатели'!B8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7" t="str">
        <f>'03.П1.Показатели'!C8</f>
        <v>%</v>
      </c>
      <c r="D8" s="9">
        <f>'03.П1.Показатели'!F8</f>
        <v>100</v>
      </c>
      <c r="E8" s="9">
        <f>'03.П1.Показатели'!G8</f>
        <v>100</v>
      </c>
      <c r="F8" s="9">
        <f>'03.П1.Показатели'!H8</f>
        <v>100</v>
      </c>
      <c r="G8" s="9">
        <f>'03.П1.Показатели'!I8</f>
        <v>100</v>
      </c>
      <c r="H8" s="9">
        <f>'03.П1.Показатели'!J8</f>
        <v>100</v>
      </c>
      <c r="I8" s="9">
        <f>H8</f>
        <v>100</v>
      </c>
      <c r="J8" s="9">
        <f t="shared" ref="J8:P8" si="0">I8</f>
        <v>100</v>
      </c>
      <c r="K8" s="9">
        <f t="shared" si="0"/>
        <v>100</v>
      </c>
      <c r="L8" s="9">
        <f t="shared" si="0"/>
        <v>100</v>
      </c>
      <c r="M8" s="9">
        <f t="shared" si="0"/>
        <v>100</v>
      </c>
      <c r="N8" s="9">
        <f t="shared" si="0"/>
        <v>100</v>
      </c>
      <c r="O8" s="9">
        <f t="shared" si="0"/>
        <v>100</v>
      </c>
      <c r="P8" s="9">
        <f t="shared" si="0"/>
        <v>100</v>
      </c>
    </row>
    <row r="9" spans="1:16" ht="67.5" customHeight="1">
      <c r="A9" s="212"/>
      <c r="B9" s="219"/>
      <c r="C9" s="46" t="str">
        <f>'03.П1.Показатели'!C9</f>
        <v>км</v>
      </c>
      <c r="D9" s="44">
        <f>'03.П1.Показатели'!F9</f>
        <v>159.05000000000001</v>
      </c>
      <c r="E9" s="44">
        <f>'03.П1.Показатели'!G9</f>
        <v>159.85000000000002</v>
      </c>
      <c r="F9" s="44">
        <v>170.26</v>
      </c>
      <c r="G9" s="44">
        <v>170.26</v>
      </c>
      <c r="H9" s="44">
        <v>170.26</v>
      </c>
      <c r="I9" s="44">
        <v>170.26</v>
      </c>
      <c r="J9" s="44">
        <v>170.26</v>
      </c>
      <c r="K9" s="44">
        <v>170.26</v>
      </c>
      <c r="L9" s="44">
        <v>170.26</v>
      </c>
      <c r="M9" s="44">
        <v>170.26</v>
      </c>
      <c r="N9" s="44">
        <v>170.26</v>
      </c>
      <c r="O9" s="44">
        <v>170.26</v>
      </c>
      <c r="P9" s="44">
        <v>170.26</v>
      </c>
    </row>
    <row r="11" spans="1:16" ht="37.5" customHeight="1">
      <c r="A11" s="210" t="s">
        <v>15</v>
      </c>
      <c r="B11" s="216"/>
      <c r="C11" s="216"/>
      <c r="D11" s="216"/>
      <c r="L11" s="209" t="s">
        <v>14</v>
      </c>
      <c r="M11" s="209"/>
      <c r="N11" s="209"/>
      <c r="O11" s="209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1"/>
    <pageSetUpPr fitToPage="1"/>
  </sheetPr>
  <dimension ref="A1:R23"/>
  <sheetViews>
    <sheetView view="pageBreakPreview" zoomScaleNormal="100" zoomScaleSheetLayoutView="100" workbookViewId="0">
      <selection activeCell="A2" sqref="A2:R2"/>
    </sheetView>
  </sheetViews>
  <sheetFormatPr defaultColWidth="28.42578125" defaultRowHeight="14.25"/>
  <cols>
    <col min="1" max="1" width="6.85546875" style="6" customWidth="1"/>
    <col min="2" max="2" width="38.42578125" style="6" customWidth="1"/>
    <col min="3" max="3" width="11.140625" style="6" bestFit="1" customWidth="1"/>
    <col min="4" max="4" width="9.140625" style="6" bestFit="1" customWidth="1"/>
    <col min="5" max="6" width="8.5703125" style="6" bestFit="1" customWidth="1"/>
    <col min="7" max="7" width="7.5703125" style="6" bestFit="1" customWidth="1"/>
    <col min="8" max="17" width="8.5703125" style="6" bestFit="1" customWidth="1"/>
    <col min="18" max="18" width="20.28515625" style="6" customWidth="1"/>
    <col min="19" max="16384" width="28.42578125" style="6"/>
  </cols>
  <sheetData>
    <row r="1" spans="1:18" ht="58.5" customHeight="1">
      <c r="L1" s="207" t="s">
        <v>314</v>
      </c>
      <c r="M1" s="221"/>
      <c r="N1" s="221"/>
      <c r="O1" s="221"/>
      <c r="P1" s="221"/>
      <c r="Q1" s="221"/>
      <c r="R1" s="221"/>
    </row>
    <row r="2" spans="1:18" ht="39" customHeight="1">
      <c r="A2" s="222" t="s">
        <v>315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</row>
    <row r="3" spans="1:18" ht="63" customHeight="1">
      <c r="A3" s="211" t="s">
        <v>9</v>
      </c>
      <c r="B3" s="211" t="s">
        <v>20</v>
      </c>
      <c r="C3" s="211" t="s">
        <v>11</v>
      </c>
      <c r="D3" s="211" t="s">
        <v>313</v>
      </c>
      <c r="E3" s="225" t="s">
        <v>312</v>
      </c>
      <c r="F3" s="226"/>
      <c r="G3" s="227"/>
      <c r="H3" s="225" t="s">
        <v>311</v>
      </c>
      <c r="I3" s="226"/>
      <c r="J3" s="226"/>
      <c r="K3" s="226"/>
      <c r="L3" s="226"/>
      <c r="M3" s="226"/>
      <c r="N3" s="226"/>
      <c r="O3" s="227"/>
      <c r="P3" s="225" t="s">
        <v>38</v>
      </c>
      <c r="Q3" s="227"/>
      <c r="R3" s="211" t="s">
        <v>310</v>
      </c>
    </row>
    <row r="4" spans="1:18" ht="42.75" customHeight="1">
      <c r="A4" s="224"/>
      <c r="B4" s="224"/>
      <c r="C4" s="224"/>
      <c r="D4" s="224"/>
      <c r="E4" s="140">
        <v>2013</v>
      </c>
      <c r="F4" s="214">
        <v>2014</v>
      </c>
      <c r="G4" s="214"/>
      <c r="H4" s="225" t="s">
        <v>269</v>
      </c>
      <c r="I4" s="227"/>
      <c r="J4" s="225" t="s">
        <v>270</v>
      </c>
      <c r="K4" s="227"/>
      <c r="L4" s="225" t="s">
        <v>271</v>
      </c>
      <c r="M4" s="227"/>
      <c r="N4" s="225" t="s">
        <v>263</v>
      </c>
      <c r="O4" s="227"/>
      <c r="P4" s="211" t="s">
        <v>309</v>
      </c>
      <c r="Q4" s="211" t="s">
        <v>308</v>
      </c>
      <c r="R4" s="224"/>
    </row>
    <row r="5" spans="1:18">
      <c r="A5" s="212"/>
      <c r="B5" s="212"/>
      <c r="C5" s="212"/>
      <c r="D5" s="212"/>
      <c r="E5" s="140" t="s">
        <v>265</v>
      </c>
      <c r="F5" s="140" t="s">
        <v>264</v>
      </c>
      <c r="G5" s="140" t="s">
        <v>265</v>
      </c>
      <c r="H5" s="140" t="s">
        <v>264</v>
      </c>
      <c r="I5" s="140" t="s">
        <v>265</v>
      </c>
      <c r="J5" s="140" t="s">
        <v>264</v>
      </c>
      <c r="K5" s="140" t="s">
        <v>265</v>
      </c>
      <c r="L5" s="140" t="s">
        <v>264</v>
      </c>
      <c r="M5" s="140" t="s">
        <v>265</v>
      </c>
      <c r="N5" s="140" t="s">
        <v>264</v>
      </c>
      <c r="O5" s="140" t="s">
        <v>265</v>
      </c>
      <c r="P5" s="212"/>
      <c r="Q5" s="212"/>
      <c r="R5" s="212"/>
    </row>
    <row r="6" spans="1:18" ht="75" customHeight="1">
      <c r="A6" s="141" t="s">
        <v>24</v>
      </c>
      <c r="B6" s="139" t="s">
        <v>114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</row>
    <row r="7" spans="1:18" ht="66" customHeight="1">
      <c r="A7" s="211"/>
      <c r="B7" s="213" t="s">
        <v>132</v>
      </c>
      <c r="C7" s="140" t="s">
        <v>13</v>
      </c>
      <c r="D7" s="201" t="s">
        <v>5</v>
      </c>
      <c r="E7" s="140">
        <v>100</v>
      </c>
      <c r="F7" s="140">
        <v>100</v>
      </c>
      <c r="G7" s="140">
        <v>100</v>
      </c>
      <c r="H7" s="140">
        <v>100</v>
      </c>
      <c r="I7" s="140">
        <v>100</v>
      </c>
      <c r="J7" s="140">
        <v>100</v>
      </c>
      <c r="K7" s="140">
        <v>100</v>
      </c>
      <c r="L7" s="140">
        <v>100</v>
      </c>
      <c r="M7" s="140">
        <v>100</v>
      </c>
      <c r="N7" s="140">
        <v>100</v>
      </c>
      <c r="O7" s="140">
        <v>100</v>
      </c>
      <c r="P7" s="140">
        <v>100</v>
      </c>
      <c r="Q7" s="140">
        <v>100</v>
      </c>
      <c r="R7" s="140"/>
    </row>
    <row r="8" spans="1:18" ht="63.75" customHeight="1">
      <c r="A8" s="212"/>
      <c r="B8" s="213"/>
      <c r="C8" s="140" t="s">
        <v>78</v>
      </c>
      <c r="D8" s="44" t="s">
        <v>5</v>
      </c>
      <c r="E8" s="44">
        <v>159.05000000000001</v>
      </c>
      <c r="F8" s="44">
        <v>159.85</v>
      </c>
      <c r="G8" s="44">
        <v>159.85</v>
      </c>
      <c r="H8" s="44">
        <v>170.26</v>
      </c>
      <c r="I8" s="44">
        <v>170.26</v>
      </c>
      <c r="J8" s="44">
        <v>170.26</v>
      </c>
      <c r="K8" s="44">
        <v>170.26</v>
      </c>
      <c r="L8" s="44">
        <v>170.26</v>
      </c>
      <c r="M8" s="44">
        <v>170.26</v>
      </c>
      <c r="N8" s="44">
        <v>170.26</v>
      </c>
      <c r="O8" s="44">
        <v>170.26</v>
      </c>
      <c r="P8" s="44">
        <v>170.26</v>
      </c>
      <c r="Q8" s="44">
        <v>170.26</v>
      </c>
      <c r="R8" s="140"/>
    </row>
    <row r="9" spans="1:18" ht="45.75" customHeight="1">
      <c r="A9" s="141" t="s">
        <v>23</v>
      </c>
      <c r="B9" s="139" t="s">
        <v>134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</row>
    <row r="10" spans="1:18" ht="59.25" customHeight="1">
      <c r="A10" s="141" t="s">
        <v>25</v>
      </c>
      <c r="B10" s="139" t="s">
        <v>90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</row>
    <row r="11" spans="1:18" ht="60">
      <c r="A11" s="141"/>
      <c r="B11" s="28" t="str">
        <f>[1]ПП1.Дороги.1.Пок.!B7</f>
        <v>Отношение количества автобусных  остановок, оборудованных павильонами ожидания, к общему количеству остановок</v>
      </c>
      <c r="C11" s="141" t="str">
        <f>[1]ПП1.Дороги.1.Пок.!C7</f>
        <v>%</v>
      </c>
      <c r="D11" s="140">
        <v>0.25</v>
      </c>
      <c r="E11" s="140">
        <v>67.099999999999994</v>
      </c>
      <c r="F11" s="140">
        <v>65.3</v>
      </c>
      <c r="G11" s="140">
        <v>68.8</v>
      </c>
      <c r="H11" s="140">
        <v>68.2</v>
      </c>
      <c r="I11" s="140">
        <v>68.8</v>
      </c>
      <c r="J11" s="9">
        <v>68.2</v>
      </c>
      <c r="K11" s="140">
        <v>68.8</v>
      </c>
      <c r="L11" s="140">
        <v>68.2</v>
      </c>
      <c r="M11" s="140">
        <v>70.599999999999994</v>
      </c>
      <c r="N11" s="141">
        <v>68.2</v>
      </c>
      <c r="O11" s="141">
        <v>72.400000000000006</v>
      </c>
      <c r="P11" s="140">
        <v>71.2</v>
      </c>
      <c r="Q11" s="140">
        <v>74.099999999999994</v>
      </c>
      <c r="R11" s="140"/>
    </row>
    <row r="12" spans="1:18" ht="42.75">
      <c r="A12" s="141" t="s">
        <v>26</v>
      </c>
      <c r="B12" s="139" t="s">
        <v>135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</row>
    <row r="13" spans="1:18" ht="57">
      <c r="A13" s="141" t="s">
        <v>27</v>
      </c>
      <c r="B13" s="139" t="s">
        <v>95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</row>
    <row r="14" spans="1:18" ht="30">
      <c r="A14" s="141"/>
      <c r="B14" s="28" t="str">
        <f>[1]ПП2.БДД.1.Пок.!B7</f>
        <v>Количество совершенных ДТП с пострадавшими</v>
      </c>
      <c r="C14" s="141" t="str">
        <f>[1]ПП2.БДД.1.Пок.!C7</f>
        <v>ед.</v>
      </c>
      <c r="D14" s="140">
        <v>0.25</v>
      </c>
      <c r="E14" s="140">
        <v>85</v>
      </c>
      <c r="F14" s="140">
        <v>85</v>
      </c>
      <c r="G14" s="140">
        <v>70</v>
      </c>
      <c r="H14" s="140" t="s">
        <v>307</v>
      </c>
      <c r="I14" s="140" t="s">
        <v>307</v>
      </c>
      <c r="J14" s="140" t="s">
        <v>307</v>
      </c>
      <c r="K14" s="140" t="s">
        <v>307</v>
      </c>
      <c r="L14" s="140" t="s">
        <v>307</v>
      </c>
      <c r="M14" s="140" t="s">
        <v>307</v>
      </c>
      <c r="N14" s="140">
        <v>84</v>
      </c>
      <c r="O14" s="140">
        <v>65</v>
      </c>
      <c r="P14" s="140">
        <v>83</v>
      </c>
      <c r="Q14" s="140">
        <v>83</v>
      </c>
      <c r="R14" s="140"/>
    </row>
    <row r="15" spans="1:18" ht="57">
      <c r="A15" s="141" t="s">
        <v>65</v>
      </c>
      <c r="B15" s="139" t="s">
        <v>136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57">
      <c r="A16" s="141" t="s">
        <v>35</v>
      </c>
      <c r="B16" s="139" t="s">
        <v>96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ht="57">
      <c r="A17" s="140"/>
      <c r="B17" s="29" t="str">
        <f>[1]ПП3.Трансп.1.Пок.!B7</f>
        <v>Транспортная подвижность населения</v>
      </c>
      <c r="C17" s="140" t="str">
        <f>[1]ПП3.Трансп.1.Пок.!C7</f>
        <v>количество поездок / количество жителей</v>
      </c>
      <c r="D17" s="140">
        <v>0.25</v>
      </c>
      <c r="E17" s="9">
        <v>173</v>
      </c>
      <c r="F17" s="9">
        <v>173</v>
      </c>
      <c r="G17" s="9">
        <v>168.1</v>
      </c>
      <c r="H17" s="9" t="s">
        <v>307</v>
      </c>
      <c r="I17" s="140" t="s">
        <v>307</v>
      </c>
      <c r="J17" s="140" t="s">
        <v>307</v>
      </c>
      <c r="K17" s="140" t="s">
        <v>307</v>
      </c>
      <c r="L17" s="140" t="s">
        <v>307</v>
      </c>
      <c r="M17" s="140" t="s">
        <v>307</v>
      </c>
      <c r="N17" s="9">
        <v>173.9</v>
      </c>
      <c r="O17" s="140">
        <v>173.9</v>
      </c>
      <c r="P17" s="140">
        <v>173.9</v>
      </c>
      <c r="Q17" s="140">
        <v>173.9</v>
      </c>
      <c r="R17" s="140"/>
    </row>
    <row r="18" spans="1:18" ht="28.5">
      <c r="A18" s="141" t="s">
        <v>77</v>
      </c>
      <c r="B18" s="139" t="s">
        <v>137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</row>
    <row r="19" spans="1:18" ht="28.5">
      <c r="A19" s="141" t="s">
        <v>128</v>
      </c>
      <c r="B19" s="139" t="s">
        <v>126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</row>
    <row r="20" spans="1:18" ht="42.75">
      <c r="A20" s="140"/>
      <c r="B20" s="29" t="str">
        <f>[1]ПП4.Благ.1.Пок.!B7</f>
        <v>Отношение количества отремонтированных лавок и скамей к общему их количеству</v>
      </c>
      <c r="C20" s="140" t="str">
        <f>[1]ПП4.Благ.1.Пок.!C7</f>
        <v>%</v>
      </c>
      <c r="D20" s="140">
        <v>0.25</v>
      </c>
      <c r="E20" s="140">
        <v>4.4000000000000004</v>
      </c>
      <c r="F20" s="140">
        <v>4.9000000000000004</v>
      </c>
      <c r="G20" s="140">
        <v>4.9000000000000004</v>
      </c>
      <c r="H20" s="9" t="s">
        <v>307</v>
      </c>
      <c r="I20" s="140" t="s">
        <v>307</v>
      </c>
      <c r="J20" s="140" t="s">
        <v>307</v>
      </c>
      <c r="K20" s="140" t="s">
        <v>307</v>
      </c>
      <c r="L20" s="140" t="s">
        <v>307</v>
      </c>
      <c r="M20" s="140" t="s">
        <v>307</v>
      </c>
      <c r="N20" s="140">
        <v>5.2</v>
      </c>
      <c r="O20" s="140">
        <v>5.2</v>
      </c>
      <c r="P20" s="140">
        <v>5.9</v>
      </c>
      <c r="Q20" s="141">
        <v>6.4</v>
      </c>
      <c r="R20" s="140"/>
    </row>
    <row r="21" spans="1:18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3" spans="1:18" ht="37.5" customHeight="1">
      <c r="B23" s="210" t="s">
        <v>15</v>
      </c>
      <c r="C23" s="210"/>
      <c r="D23" s="22"/>
      <c r="E23" s="22"/>
      <c r="F23" s="22"/>
      <c r="G23" s="22"/>
      <c r="H23" s="22"/>
      <c r="I23" s="22"/>
      <c r="J23" s="22"/>
      <c r="K23" s="22"/>
      <c r="L23" s="228" t="s">
        <v>272</v>
      </c>
      <c r="M23" s="228"/>
      <c r="N23" s="228"/>
      <c r="O23" s="228"/>
      <c r="P23" s="228"/>
      <c r="Q23" s="228"/>
      <c r="R23" s="22"/>
    </row>
  </sheetData>
  <mergeCells count="21">
    <mergeCell ref="A7:A8"/>
    <mergeCell ref="B7:B8"/>
    <mergeCell ref="B23:C23"/>
    <mergeCell ref="L23:Q23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fitToHeight="5" orientation="landscape" r:id="rId1"/>
  <headerFooter>
    <oddHeader>&amp;C&amp;P</oddHeader>
  </headerFooter>
  <rowBreaks count="1" manualBreakCount="1">
    <brk id="11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92"/>
  <sheetViews>
    <sheetView view="pageBreakPreview" zoomScaleNormal="100" zoomScaleSheetLayoutView="100" workbookViewId="0">
      <selection activeCell="H9" sqref="H9:H11"/>
    </sheetView>
  </sheetViews>
  <sheetFormatPr defaultColWidth="28.42578125" defaultRowHeight="14.25"/>
  <cols>
    <col min="1" max="1" width="6.85546875" style="6" customWidth="1"/>
    <col min="2" max="2" width="38.42578125" style="6" customWidth="1"/>
    <col min="3" max="3" width="12.7109375" style="6" customWidth="1"/>
    <col min="4" max="4" width="11.140625" style="6" customWidth="1"/>
    <col min="5" max="5" width="13.85546875" style="6" customWidth="1"/>
    <col min="6" max="6" width="14.85546875" style="6" bestFit="1" customWidth="1"/>
    <col min="7" max="7" width="15.28515625" style="6" customWidth="1"/>
    <col min="8" max="8" width="16.140625" style="6" bestFit="1" customWidth="1"/>
    <col min="9" max="9" width="14.5703125" style="6" customWidth="1"/>
    <col min="10" max="10" width="12" style="6" customWidth="1"/>
    <col min="11" max="11" width="16.140625" style="6" customWidth="1"/>
    <col min="12" max="16384" width="28.42578125" style="6"/>
  </cols>
  <sheetData>
    <row r="1" spans="1:11" ht="46.5" customHeight="1">
      <c r="H1" s="207" t="s">
        <v>244</v>
      </c>
      <c r="I1" s="207"/>
      <c r="J1" s="207"/>
      <c r="K1" s="207"/>
    </row>
    <row r="2" spans="1:11" ht="63" customHeight="1">
      <c r="H2" s="207" t="s">
        <v>148</v>
      </c>
      <c r="I2" s="207"/>
      <c r="J2" s="207"/>
      <c r="K2" s="207"/>
    </row>
    <row r="5" spans="1:11" ht="37.5" customHeight="1">
      <c r="A5" s="208" t="s">
        <v>56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</row>
    <row r="6" spans="1:11">
      <c r="A6" s="214" t="s">
        <v>9</v>
      </c>
      <c r="B6" s="214" t="s">
        <v>39</v>
      </c>
      <c r="C6" s="211" t="s">
        <v>146</v>
      </c>
      <c r="D6" s="211" t="s">
        <v>147</v>
      </c>
      <c r="E6" s="214" t="s">
        <v>40</v>
      </c>
      <c r="F6" s="214" t="s">
        <v>191</v>
      </c>
      <c r="G6" s="214"/>
      <c r="H6" s="214"/>
      <c r="I6" s="214"/>
      <c r="J6" s="214"/>
      <c r="K6" s="214"/>
    </row>
    <row r="7" spans="1:11" ht="63" customHeight="1">
      <c r="A7" s="214"/>
      <c r="B7" s="214"/>
      <c r="C7" s="212"/>
      <c r="D7" s="212"/>
      <c r="E7" s="214"/>
      <c r="F7" s="80" t="s">
        <v>186</v>
      </c>
      <c r="G7" s="78" t="s">
        <v>187</v>
      </c>
      <c r="H7" s="78" t="s">
        <v>188</v>
      </c>
      <c r="I7" s="78" t="s">
        <v>189</v>
      </c>
      <c r="J7" s="78" t="s">
        <v>190</v>
      </c>
      <c r="K7" s="20" t="s">
        <v>41</v>
      </c>
    </row>
    <row r="8" spans="1:11">
      <c r="A8" s="225" t="s">
        <v>63</v>
      </c>
      <c r="B8" s="226"/>
      <c r="C8" s="226"/>
      <c r="D8" s="226"/>
      <c r="E8" s="226"/>
      <c r="F8" s="226"/>
      <c r="G8" s="226"/>
      <c r="H8" s="226"/>
      <c r="I8" s="226"/>
      <c r="J8" s="226"/>
      <c r="K8" s="227"/>
    </row>
    <row r="9" spans="1:11" ht="61.5" customHeight="1">
      <c r="A9" s="17" t="s">
        <v>24</v>
      </c>
      <c r="B9" s="41" t="s">
        <v>181</v>
      </c>
      <c r="C9" s="70" t="s">
        <v>149</v>
      </c>
      <c r="D9" s="70">
        <v>2015</v>
      </c>
      <c r="E9" s="71">
        <f>E13</f>
        <v>6096911.4699999997</v>
      </c>
      <c r="F9" s="32">
        <f t="shared" ref="F9:K9" si="0">F13</f>
        <v>50132000</v>
      </c>
      <c r="G9" s="32">
        <f t="shared" si="0"/>
        <v>107718917.38</v>
      </c>
      <c r="H9" s="71">
        <f t="shared" si="0"/>
        <v>6096911.4699999997</v>
      </c>
      <c r="I9" s="71">
        <f t="shared" si="0"/>
        <v>0</v>
      </c>
      <c r="J9" s="71">
        <f t="shared" si="0"/>
        <v>0</v>
      </c>
      <c r="K9" s="71">
        <f t="shared" si="0"/>
        <v>170044740.31999999</v>
      </c>
    </row>
    <row r="10" spans="1:11" ht="15">
      <c r="A10" s="18"/>
      <c r="B10" s="21" t="s">
        <v>42</v>
      </c>
      <c r="C10" s="21"/>
      <c r="D10" s="21"/>
      <c r="E10" s="24"/>
      <c r="F10" s="25"/>
      <c r="G10" s="25"/>
      <c r="H10" s="25"/>
      <c r="I10" s="25"/>
      <c r="J10" s="25"/>
      <c r="K10" s="25"/>
    </row>
    <row r="11" spans="1:11" ht="15">
      <c r="A11" s="18"/>
      <c r="B11" s="21" t="s">
        <v>43</v>
      </c>
      <c r="C11" s="21"/>
      <c r="D11" s="21"/>
      <c r="E11" s="24"/>
      <c r="F11" s="24"/>
      <c r="G11" s="25"/>
      <c r="H11" s="24"/>
      <c r="I11" s="24"/>
      <c r="J11" s="24"/>
      <c r="K11" s="24"/>
    </row>
    <row r="12" spans="1:11" ht="15">
      <c r="A12" s="18"/>
      <c r="B12" s="21" t="s">
        <v>44</v>
      </c>
      <c r="C12" s="21"/>
      <c r="D12" s="21"/>
      <c r="E12" s="25"/>
      <c r="F12" s="25"/>
      <c r="G12" s="25"/>
      <c r="H12" s="25"/>
      <c r="I12" s="25"/>
      <c r="J12" s="25"/>
      <c r="K12" s="25"/>
    </row>
    <row r="13" spans="1:11" ht="15">
      <c r="A13" s="18"/>
      <c r="B13" s="21" t="s">
        <v>45</v>
      </c>
      <c r="C13" s="21"/>
      <c r="D13" s="21"/>
      <c r="E13" s="34">
        <f>'10.ПП1.Дороги.2.Мер.'!G13</f>
        <v>6096911.4699999997</v>
      </c>
      <c r="F13" s="32">
        <v>50132000</v>
      </c>
      <c r="G13" s="32">
        <f>107568917.38+150000</f>
        <v>107718917.38</v>
      </c>
      <c r="H13" s="34">
        <f>'10.ПП1.Дороги.2.Мер.'!G13</f>
        <v>6096911.4699999997</v>
      </c>
      <c r="I13" s="34">
        <f>'10.ПП1.Дороги.2.Мер.'!H13</f>
        <v>0</v>
      </c>
      <c r="J13" s="34">
        <v>0</v>
      </c>
      <c r="K13" s="34">
        <f>SUM(E13:J13)</f>
        <v>170044740.31999999</v>
      </c>
    </row>
    <row r="14" spans="1:11" ht="15">
      <c r="A14" s="18"/>
      <c r="B14" s="21" t="s">
        <v>46</v>
      </c>
      <c r="C14" s="21"/>
      <c r="D14" s="21"/>
      <c r="E14" s="24"/>
      <c r="F14" s="25"/>
      <c r="G14" s="25"/>
      <c r="H14" s="24"/>
      <c r="I14" s="24"/>
      <c r="J14" s="24"/>
      <c r="K14" s="24"/>
    </row>
    <row r="15" spans="1:11">
      <c r="A15" s="17"/>
      <c r="B15" s="41" t="s">
        <v>129</v>
      </c>
      <c r="C15" s="41"/>
      <c r="D15" s="41"/>
      <c r="E15" s="71">
        <f>E9</f>
        <v>6096911.4699999997</v>
      </c>
      <c r="F15" s="75">
        <f t="shared" ref="F15:K15" si="1">F9</f>
        <v>50132000</v>
      </c>
      <c r="G15" s="75">
        <f t="shared" si="1"/>
        <v>107718917.38</v>
      </c>
      <c r="H15" s="75">
        <f t="shared" si="1"/>
        <v>6096911.4699999997</v>
      </c>
      <c r="I15" s="75">
        <f t="shared" si="1"/>
        <v>0</v>
      </c>
      <c r="J15" s="75">
        <f t="shared" si="1"/>
        <v>0</v>
      </c>
      <c r="K15" s="75">
        <f t="shared" si="1"/>
        <v>170044740.31999999</v>
      </c>
    </row>
    <row r="16" spans="1:11" ht="15">
      <c r="A16" s="40"/>
      <c r="B16" s="21" t="s">
        <v>42</v>
      </c>
      <c r="C16" s="21"/>
      <c r="D16" s="21"/>
      <c r="E16" s="24"/>
      <c r="F16" s="24"/>
      <c r="G16" s="24"/>
      <c r="H16" s="24"/>
      <c r="I16" s="24"/>
      <c r="J16" s="24"/>
      <c r="K16" s="24"/>
    </row>
    <row r="17" spans="1:11" ht="15">
      <c r="A17" s="40"/>
      <c r="B17" s="21" t="s">
        <v>43</v>
      </c>
      <c r="C17" s="21"/>
      <c r="D17" s="21"/>
      <c r="E17" s="24"/>
      <c r="F17" s="24"/>
      <c r="G17" s="24"/>
      <c r="H17" s="24"/>
      <c r="I17" s="24"/>
      <c r="J17" s="24"/>
      <c r="K17" s="24"/>
    </row>
    <row r="18" spans="1:11" ht="15">
      <c r="A18" s="40"/>
      <c r="B18" s="21" t="s">
        <v>44</v>
      </c>
      <c r="C18" s="21"/>
      <c r="D18" s="21"/>
      <c r="E18" s="25"/>
      <c r="F18" s="25"/>
      <c r="G18" s="25"/>
      <c r="H18" s="25"/>
      <c r="I18" s="25"/>
      <c r="J18" s="25"/>
      <c r="K18" s="25"/>
    </row>
    <row r="19" spans="1:11" ht="15">
      <c r="A19" s="40"/>
      <c r="B19" s="21" t="s">
        <v>45</v>
      </c>
      <c r="C19" s="21"/>
      <c r="D19" s="21"/>
      <c r="E19" s="34">
        <f>E13</f>
        <v>6096911.4699999997</v>
      </c>
      <c r="F19" s="75">
        <f t="shared" ref="F19:K19" si="2">F13</f>
        <v>50132000</v>
      </c>
      <c r="G19" s="75">
        <f t="shared" si="2"/>
        <v>107718917.38</v>
      </c>
      <c r="H19" s="75">
        <f t="shared" si="2"/>
        <v>6096911.4699999997</v>
      </c>
      <c r="I19" s="75">
        <f t="shared" si="2"/>
        <v>0</v>
      </c>
      <c r="J19" s="75">
        <f t="shared" si="2"/>
        <v>0</v>
      </c>
      <c r="K19" s="75">
        <f t="shared" si="2"/>
        <v>170044740.31999999</v>
      </c>
    </row>
    <row r="20" spans="1:11" ht="15">
      <c r="A20" s="40"/>
      <c r="B20" s="21" t="s">
        <v>46</v>
      </c>
      <c r="C20" s="21"/>
      <c r="D20" s="21"/>
      <c r="E20" s="24"/>
      <c r="F20" s="24"/>
      <c r="G20" s="25"/>
      <c r="H20" s="24"/>
      <c r="I20" s="24"/>
      <c r="J20" s="24"/>
      <c r="K20" s="24"/>
    </row>
    <row r="21" spans="1:11" ht="15">
      <c r="A21" s="10"/>
      <c r="B21" s="13"/>
      <c r="C21" s="13"/>
      <c r="D21" s="13"/>
      <c r="E21" s="11"/>
      <c r="F21" s="11"/>
      <c r="G21" s="16"/>
      <c r="H21" s="11"/>
      <c r="I21" s="11"/>
      <c r="J21" s="11"/>
      <c r="K21" s="11"/>
    </row>
    <row r="23" spans="1:11" ht="37.5" customHeight="1">
      <c r="B23" s="210" t="s">
        <v>15</v>
      </c>
      <c r="C23" s="210"/>
      <c r="D23" s="210"/>
      <c r="E23" s="210"/>
      <c r="F23" s="22"/>
      <c r="G23" s="22"/>
      <c r="H23" s="22"/>
      <c r="I23" s="12" t="s">
        <v>14</v>
      </c>
    </row>
    <row r="87" spans="1:10" ht="15">
      <c r="B87" s="14" t="s">
        <v>172</v>
      </c>
      <c r="G87" s="132">
        <f>G89</f>
        <v>28789380</v>
      </c>
      <c r="H87" s="132">
        <f t="shared" ref="H87:J87" si="3">H89</f>
        <v>28789380</v>
      </c>
      <c r="I87" s="132">
        <f t="shared" si="3"/>
        <v>28789380</v>
      </c>
      <c r="J87" s="132">
        <f t="shared" si="3"/>
        <v>86368140</v>
      </c>
    </row>
    <row r="89" spans="1:10">
      <c r="C89" s="132" t="str">
        <f>'19.ПП4.Благ.2.Мер.'!C15</f>
        <v>009</v>
      </c>
      <c r="D89" s="132" t="str">
        <f>'19.ПП4.Благ.2.Мер.'!D15</f>
        <v>0503</v>
      </c>
      <c r="E89" s="132" t="str">
        <f>'19.ПП4.Благ.2.Мер.'!E15</f>
        <v>1240007</v>
      </c>
      <c r="F89" s="133">
        <f>'19.ПП4.Благ.2.Мер.'!F15</f>
        <v>244</v>
      </c>
      <c r="G89" s="132">
        <f>'19.ПП4.Благ.2.Мер.'!G15</f>
        <v>28789380</v>
      </c>
      <c r="H89" s="132">
        <f>'19.ПП4.Благ.2.Мер.'!H15</f>
        <v>28789380</v>
      </c>
      <c r="I89" s="132">
        <f>'19.ПП4.Благ.2.Мер.'!I15</f>
        <v>28789380</v>
      </c>
      <c r="J89" s="132">
        <f>'19.ПП4.Благ.2.Мер.'!J15</f>
        <v>86368140</v>
      </c>
    </row>
    <row r="90" spans="1:10" ht="90">
      <c r="A90" s="64" t="s">
        <v>145</v>
      </c>
      <c r="B90" s="14" t="s">
        <v>172</v>
      </c>
    </row>
    <row r="92" spans="1:10">
      <c r="C92" s="132">
        <f>'19.ПП4.Благ.2.Мер.'!C21</f>
        <v>0</v>
      </c>
      <c r="D92" s="132">
        <f>'19.ПП4.Благ.2.Мер.'!D21</f>
        <v>0</v>
      </c>
      <c r="E92" s="132">
        <f>'19.ПП4.Благ.2.Мер.'!E21</f>
        <v>0</v>
      </c>
      <c r="F92" s="133">
        <f>'19.ПП4.Благ.2.Мер.'!F21</f>
        <v>0</v>
      </c>
    </row>
  </sheetData>
  <mergeCells count="11">
    <mergeCell ref="H1:K1"/>
    <mergeCell ref="H2:K2"/>
    <mergeCell ref="B23:E23"/>
    <mergeCell ref="F6:K6"/>
    <mergeCell ref="A5:K5"/>
    <mergeCell ref="A6:A7"/>
    <mergeCell ref="B6:B7"/>
    <mergeCell ref="E6:E7"/>
    <mergeCell ref="C6:C7"/>
    <mergeCell ref="D6:D7"/>
    <mergeCell ref="A8:K8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X102"/>
  <sheetViews>
    <sheetView view="pageBreakPreview" topLeftCell="A13" zoomScale="85" zoomScaleNormal="100" zoomScaleSheetLayoutView="85" workbookViewId="0">
      <selection activeCell="B18" sqref="B18"/>
    </sheetView>
  </sheetViews>
  <sheetFormatPr defaultColWidth="9.140625" defaultRowHeight="15"/>
  <cols>
    <col min="1" max="1" width="17.140625" style="49" customWidth="1"/>
    <col min="2" max="2" width="59.7109375" style="50" customWidth="1"/>
    <col min="3" max="3" width="6.28515625" style="171" customWidth="1"/>
    <col min="4" max="4" width="5.7109375" style="171" customWidth="1"/>
    <col min="5" max="5" width="9.85546875" style="171" customWidth="1"/>
    <col min="6" max="6" width="4.7109375" style="171" bestFit="1" customWidth="1"/>
    <col min="7" max="9" width="15.5703125" style="63" hidden="1" customWidth="1"/>
    <col min="10" max="10" width="16" style="63" hidden="1" customWidth="1"/>
    <col min="11" max="12" width="15.5703125" style="63" customWidth="1"/>
    <col min="13" max="14" width="14.85546875" style="63" bestFit="1" customWidth="1"/>
    <col min="15" max="15" width="16" style="63" bestFit="1" customWidth="1"/>
    <col min="16" max="18" width="15.7109375" style="63" bestFit="1" customWidth="1"/>
    <col min="19" max="20" width="16.140625" style="63" bestFit="1" customWidth="1"/>
    <col min="21" max="22" width="15.7109375" style="50" bestFit="1" customWidth="1"/>
    <col min="23" max="23" width="19" style="50" customWidth="1"/>
    <col min="24" max="16384" width="9.140625" style="49"/>
  </cols>
  <sheetData>
    <row r="1" spans="1:23" ht="62.25" customHeight="1">
      <c r="H1" s="230" t="s">
        <v>150</v>
      </c>
      <c r="I1" s="230"/>
      <c r="J1" s="230"/>
      <c r="L1" s="172"/>
      <c r="S1" s="236" t="s">
        <v>267</v>
      </c>
      <c r="T1" s="236"/>
      <c r="U1" s="236"/>
      <c r="V1" s="236"/>
      <c r="W1" s="236"/>
    </row>
    <row r="2" spans="1:23" ht="75" customHeight="1">
      <c r="A2" s="232" t="s">
        <v>291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</row>
    <row r="3" spans="1:23" ht="15" customHeight="1">
      <c r="A3" s="229" t="s">
        <v>273</v>
      </c>
      <c r="B3" s="229" t="s">
        <v>274</v>
      </c>
      <c r="C3" s="235" t="s">
        <v>0</v>
      </c>
      <c r="D3" s="235"/>
      <c r="E3" s="235"/>
      <c r="F3" s="235"/>
      <c r="G3" s="231" t="s">
        <v>119</v>
      </c>
      <c r="H3" s="231"/>
      <c r="I3" s="231"/>
      <c r="J3" s="231"/>
      <c r="K3" s="229" t="s">
        <v>258</v>
      </c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 t="s">
        <v>268</v>
      </c>
    </row>
    <row r="4" spans="1:23" ht="15" customHeight="1">
      <c r="A4" s="229"/>
      <c r="B4" s="229"/>
      <c r="C4" s="235"/>
      <c r="D4" s="235"/>
      <c r="E4" s="235"/>
      <c r="F4" s="235"/>
      <c r="G4" s="231"/>
      <c r="H4" s="231"/>
      <c r="I4" s="231"/>
      <c r="J4" s="231"/>
      <c r="K4" s="231" t="s">
        <v>266</v>
      </c>
      <c r="L4" s="231"/>
      <c r="M4" s="229" t="s">
        <v>283</v>
      </c>
      <c r="N4" s="229"/>
      <c r="O4" s="229"/>
      <c r="P4" s="229"/>
      <c r="Q4" s="229"/>
      <c r="R4" s="229"/>
      <c r="S4" s="229"/>
      <c r="T4" s="229"/>
      <c r="U4" s="229" t="s">
        <v>38</v>
      </c>
      <c r="V4" s="229"/>
      <c r="W4" s="229"/>
    </row>
    <row r="5" spans="1:23" ht="15" customHeight="1">
      <c r="A5" s="229"/>
      <c r="B5" s="229"/>
      <c r="C5" s="235"/>
      <c r="D5" s="235"/>
      <c r="E5" s="235"/>
      <c r="F5" s="235"/>
      <c r="G5" s="231"/>
      <c r="H5" s="231"/>
      <c r="I5" s="231"/>
      <c r="J5" s="231"/>
      <c r="K5" s="231"/>
      <c r="L5" s="231"/>
      <c r="M5" s="237" t="s">
        <v>269</v>
      </c>
      <c r="N5" s="237"/>
      <c r="O5" s="237" t="s">
        <v>270</v>
      </c>
      <c r="P5" s="237"/>
      <c r="Q5" s="237" t="s">
        <v>271</v>
      </c>
      <c r="R5" s="237"/>
      <c r="S5" s="238" t="s">
        <v>263</v>
      </c>
      <c r="T5" s="238"/>
      <c r="U5" s="229"/>
      <c r="V5" s="229"/>
      <c r="W5" s="229"/>
    </row>
    <row r="6" spans="1:23">
      <c r="A6" s="229"/>
      <c r="B6" s="229"/>
      <c r="C6" s="173" t="s">
        <v>1</v>
      </c>
      <c r="D6" s="173" t="s">
        <v>16</v>
      </c>
      <c r="E6" s="173" t="s">
        <v>2</v>
      </c>
      <c r="F6" s="173" t="s">
        <v>3</v>
      </c>
      <c r="G6" s="162">
        <v>2015</v>
      </c>
      <c r="H6" s="204">
        <v>2016</v>
      </c>
      <c r="I6" s="162">
        <v>2017</v>
      </c>
      <c r="J6" s="160" t="s">
        <v>4</v>
      </c>
      <c r="K6" s="160" t="s">
        <v>264</v>
      </c>
      <c r="L6" s="160" t="s">
        <v>265</v>
      </c>
      <c r="M6" s="160" t="s">
        <v>264</v>
      </c>
      <c r="N6" s="160" t="s">
        <v>265</v>
      </c>
      <c r="O6" s="160" t="s">
        <v>264</v>
      </c>
      <c r="P6" s="160" t="s">
        <v>265</v>
      </c>
      <c r="Q6" s="160" t="s">
        <v>264</v>
      </c>
      <c r="R6" s="160" t="s">
        <v>265</v>
      </c>
      <c r="S6" s="160" t="s">
        <v>264</v>
      </c>
      <c r="T6" s="183" t="s">
        <v>265</v>
      </c>
      <c r="U6" s="159" t="s">
        <v>305</v>
      </c>
      <c r="V6" s="159" t="s">
        <v>306</v>
      </c>
      <c r="W6" s="229"/>
    </row>
    <row r="7" spans="1:23" ht="42.75">
      <c r="A7" s="84" t="s">
        <v>59</v>
      </c>
      <c r="B7" s="84" t="s">
        <v>275</v>
      </c>
      <c r="C7" s="166" t="s">
        <v>5</v>
      </c>
      <c r="D7" s="166" t="str">
        <f>C7</f>
        <v>Х</v>
      </c>
      <c r="E7" s="166">
        <v>1200000</v>
      </c>
      <c r="F7" s="166" t="s">
        <v>178</v>
      </c>
      <c r="G7" s="118">
        <f>G8+G39+G64+G71</f>
        <v>416864972.76999998</v>
      </c>
      <c r="H7" s="118">
        <f>H8+H39+H64+H71</f>
        <v>252988659</v>
      </c>
      <c r="I7" s="118">
        <f>I8+I39+I64+I71</f>
        <v>247988659</v>
      </c>
      <c r="J7" s="98">
        <f>J8+J39+J64+J71</f>
        <v>917842290.7700001</v>
      </c>
      <c r="K7" s="118">
        <v>477277896.12</v>
      </c>
      <c r="L7" s="118">
        <v>474838981.79000002</v>
      </c>
      <c r="M7" s="134">
        <f t="shared" ref="M7:T7" si="0">M8+M39+M64+M71</f>
        <v>63785401.200000003</v>
      </c>
      <c r="N7" s="134">
        <f t="shared" si="0"/>
        <v>62875039.950000003</v>
      </c>
      <c r="O7" s="134">
        <f t="shared" si="0"/>
        <v>163944867.84</v>
      </c>
      <c r="P7" s="134">
        <f t="shared" si="0"/>
        <v>157862004.40999997</v>
      </c>
      <c r="Q7" s="134">
        <f t="shared" si="0"/>
        <v>325804425.19000006</v>
      </c>
      <c r="R7" s="134">
        <f t="shared" si="0"/>
        <v>319781759.75999999</v>
      </c>
      <c r="S7" s="134">
        <f t="shared" si="0"/>
        <v>416864972.76999998</v>
      </c>
      <c r="T7" s="134">
        <f t="shared" si="0"/>
        <v>414831668.69000006</v>
      </c>
      <c r="U7" s="134">
        <f t="shared" ref="U7:V9" si="1">H7</f>
        <v>252988659</v>
      </c>
      <c r="V7" s="134">
        <f t="shared" si="1"/>
        <v>247988659</v>
      </c>
      <c r="W7" s="159"/>
    </row>
    <row r="8" spans="1:23" ht="28.5">
      <c r="A8" s="125" t="s">
        <v>6</v>
      </c>
      <c r="B8" s="84" t="s">
        <v>91</v>
      </c>
      <c r="C8" s="166" t="s">
        <v>5</v>
      </c>
      <c r="D8" s="166" t="str">
        <f>C8</f>
        <v>Х</v>
      </c>
      <c r="E8" s="166">
        <v>1210000</v>
      </c>
      <c r="F8" s="166" t="s">
        <v>178</v>
      </c>
      <c r="G8" s="118">
        <f>'10.ПП1.Дороги.2.Мер.'!G20</f>
        <v>201403294.81</v>
      </c>
      <c r="H8" s="118">
        <f>'10.ПП1.Дороги.2.Мер.'!H20</f>
        <v>88496773</v>
      </c>
      <c r="I8" s="118">
        <f>'10.ПП1.Дороги.2.Мер.'!I20</f>
        <v>83496773</v>
      </c>
      <c r="J8" s="118">
        <f>'10.ПП1.Дороги.2.Мер.'!J20</f>
        <v>373396840.81000006</v>
      </c>
      <c r="K8" s="118">
        <v>345401118.16000003</v>
      </c>
      <c r="L8" s="118">
        <v>344112755.08999997</v>
      </c>
      <c r="M8" s="134">
        <f>M9+M12+M15+M18+M21+M24+M27+M30+M33+M36</f>
        <v>30253527.030000001</v>
      </c>
      <c r="N8" s="134">
        <f t="shared" ref="N8:T8" si="2">N9+N12+N15+N18+N21+N24+N27+N30+N33+N36</f>
        <v>30253527.030000001</v>
      </c>
      <c r="O8" s="134">
        <f t="shared" si="2"/>
        <v>93186395.079999998</v>
      </c>
      <c r="P8" s="134">
        <f t="shared" si="2"/>
        <v>92511973.019999996</v>
      </c>
      <c r="Q8" s="134">
        <f t="shared" si="2"/>
        <v>155817245.28000003</v>
      </c>
      <c r="R8" s="134">
        <f t="shared" si="2"/>
        <v>152230774.34999999</v>
      </c>
      <c r="S8" s="134">
        <f t="shared" si="2"/>
        <v>201403294.81</v>
      </c>
      <c r="T8" s="134">
        <f t="shared" si="2"/>
        <v>201307588.10000002</v>
      </c>
      <c r="U8" s="134">
        <f t="shared" si="1"/>
        <v>88496773</v>
      </c>
      <c r="V8" s="134">
        <f t="shared" si="1"/>
        <v>83496773</v>
      </c>
      <c r="W8" s="102"/>
    </row>
    <row r="9" spans="1:23" ht="74.25" customHeight="1">
      <c r="A9" s="229" t="s">
        <v>28</v>
      </c>
      <c r="B9" s="159" t="s">
        <v>225</v>
      </c>
      <c r="C9" s="168" t="s">
        <v>178</v>
      </c>
      <c r="D9" s="168" t="s">
        <v>178</v>
      </c>
      <c r="E9" s="168">
        <f>E11</f>
        <v>1217508</v>
      </c>
      <c r="F9" s="168" t="s">
        <v>178</v>
      </c>
      <c r="G9" s="98">
        <f>G11</f>
        <v>79564000</v>
      </c>
      <c r="H9" s="98">
        <f t="shared" ref="H9:J9" si="3">H11</f>
        <v>0</v>
      </c>
      <c r="I9" s="98">
        <f t="shared" si="3"/>
        <v>0</v>
      </c>
      <c r="J9" s="98">
        <f t="shared" si="3"/>
        <v>79564000</v>
      </c>
      <c r="K9" s="98">
        <f>K11</f>
        <v>70583900</v>
      </c>
      <c r="L9" s="98">
        <f t="shared" ref="L9:T9" si="4">L11</f>
        <v>70583900</v>
      </c>
      <c r="M9" s="98">
        <f t="shared" si="4"/>
        <v>0</v>
      </c>
      <c r="N9" s="98">
        <f t="shared" si="4"/>
        <v>0</v>
      </c>
      <c r="O9" s="98">
        <f t="shared" si="4"/>
        <v>42578271.75</v>
      </c>
      <c r="P9" s="98">
        <f t="shared" si="4"/>
        <v>42578271.75</v>
      </c>
      <c r="Q9" s="98">
        <f t="shared" si="4"/>
        <v>64507780.620000005</v>
      </c>
      <c r="R9" s="98">
        <f t="shared" si="4"/>
        <v>61016146.399999999</v>
      </c>
      <c r="S9" s="98">
        <f t="shared" si="4"/>
        <v>79564000</v>
      </c>
      <c r="T9" s="98">
        <f t="shared" si="4"/>
        <v>79564000</v>
      </c>
      <c r="U9" s="98">
        <f t="shared" si="1"/>
        <v>0</v>
      </c>
      <c r="V9" s="98">
        <f t="shared" si="1"/>
        <v>0</v>
      </c>
      <c r="W9" s="233"/>
    </row>
    <row r="10" spans="1:23">
      <c r="A10" s="229"/>
      <c r="B10" s="169" t="s">
        <v>276</v>
      </c>
      <c r="C10" s="67"/>
      <c r="D10" s="170"/>
      <c r="E10" s="170"/>
      <c r="F10" s="170"/>
      <c r="G10" s="57"/>
      <c r="H10" s="57"/>
      <c r="I10" s="57"/>
      <c r="J10" s="57"/>
      <c r="K10" s="57"/>
      <c r="L10" s="57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233"/>
    </row>
    <row r="11" spans="1:23">
      <c r="A11" s="229"/>
      <c r="B11" s="169" t="s">
        <v>64</v>
      </c>
      <c r="C11" s="67" t="str">
        <f>'10.ПП1.Дороги.2.Мер.'!C9</f>
        <v>009</v>
      </c>
      <c r="D11" s="67" t="str">
        <f>'10.ПП1.Дороги.2.Мер.'!D9</f>
        <v>0409</v>
      </c>
      <c r="E11" s="67">
        <f>'10.ПП1.Дороги.2.Мер.'!E9</f>
        <v>1217508</v>
      </c>
      <c r="F11" s="67">
        <f>'10.ПП1.Дороги.2.Мер.'!F9</f>
        <v>244</v>
      </c>
      <c r="G11" s="57">
        <f>'10.ПП1.Дороги.2.Мер.'!G9</f>
        <v>79564000</v>
      </c>
      <c r="H11" s="57">
        <f>'10.ПП1.Дороги.2.Мер.'!H9</f>
        <v>0</v>
      </c>
      <c r="I11" s="57">
        <f>'10.ПП1.Дороги.2.Мер.'!I9</f>
        <v>0</v>
      </c>
      <c r="J11" s="57">
        <f>'10.ПП1.Дороги.2.Мер.'!J9</f>
        <v>79564000</v>
      </c>
      <c r="K11" s="57">
        <v>70583900</v>
      </c>
      <c r="L11" s="57">
        <v>70583900</v>
      </c>
      <c r="M11" s="57">
        <v>0</v>
      </c>
      <c r="N11" s="57">
        <v>0</v>
      </c>
      <c r="O11" s="57">
        <v>42578271.75</v>
      </c>
      <c r="P11" s="57">
        <v>42578271.75</v>
      </c>
      <c r="Q11" s="57">
        <f>O11+21929508.87</f>
        <v>64507780.620000005</v>
      </c>
      <c r="R11" s="57">
        <v>61016146.399999999</v>
      </c>
      <c r="S11" s="57">
        <f>G11</f>
        <v>79564000</v>
      </c>
      <c r="T11" s="57">
        <f>S11</f>
        <v>79564000</v>
      </c>
      <c r="U11" s="57">
        <f>H11</f>
        <v>0</v>
      </c>
      <c r="V11" s="57">
        <f>I11</f>
        <v>0</v>
      </c>
      <c r="W11" s="233"/>
    </row>
    <row r="12" spans="1:23" ht="60">
      <c r="A12" s="229" t="s">
        <v>29</v>
      </c>
      <c r="B12" s="159" t="s">
        <v>130</v>
      </c>
      <c r="C12" s="167" t="s">
        <v>178</v>
      </c>
      <c r="D12" s="167" t="s">
        <v>178</v>
      </c>
      <c r="E12" s="168" t="str">
        <f>E14</f>
        <v>1210001</v>
      </c>
      <c r="F12" s="167" t="s">
        <v>178</v>
      </c>
      <c r="G12" s="98">
        <f>G14</f>
        <v>81765039.560000002</v>
      </c>
      <c r="H12" s="98">
        <f t="shared" ref="H12:I12" si="5">H14</f>
        <v>83496773</v>
      </c>
      <c r="I12" s="98">
        <f t="shared" si="5"/>
        <v>83496773</v>
      </c>
      <c r="J12" s="98">
        <f>J14</f>
        <v>248758585.56</v>
      </c>
      <c r="K12" s="98">
        <f t="shared" ref="K12:T12" si="6">K14</f>
        <v>70444449</v>
      </c>
      <c r="L12" s="98">
        <f t="shared" si="6"/>
        <v>70442941.609999999</v>
      </c>
      <c r="M12" s="98">
        <f t="shared" si="6"/>
        <v>20349052.850000001</v>
      </c>
      <c r="N12" s="98">
        <f t="shared" si="6"/>
        <v>20349052.850000001</v>
      </c>
      <c r="O12" s="98">
        <f t="shared" si="6"/>
        <v>39511211.859999999</v>
      </c>
      <c r="P12" s="98">
        <f t="shared" si="6"/>
        <v>38836789.799999997</v>
      </c>
      <c r="Q12" s="98">
        <f t="shared" si="6"/>
        <v>61245210.770000003</v>
      </c>
      <c r="R12" s="98">
        <f t="shared" si="6"/>
        <v>61245210.770000003</v>
      </c>
      <c r="S12" s="98">
        <f t="shared" si="6"/>
        <v>81765039.560000002</v>
      </c>
      <c r="T12" s="98">
        <f t="shared" si="6"/>
        <v>81764169.560000002</v>
      </c>
      <c r="U12" s="98">
        <f>H12</f>
        <v>83496773</v>
      </c>
      <c r="V12" s="98">
        <f>I12</f>
        <v>83496773</v>
      </c>
      <c r="W12" s="233"/>
    </row>
    <row r="13" spans="1:23">
      <c r="A13" s="229"/>
      <c r="B13" s="169" t="s">
        <v>276</v>
      </c>
      <c r="C13" s="67"/>
      <c r="D13" s="170"/>
      <c r="E13" s="170"/>
      <c r="F13" s="170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98"/>
      <c r="U13" s="158"/>
      <c r="V13" s="202"/>
      <c r="W13" s="233"/>
    </row>
    <row r="14" spans="1:23">
      <c r="A14" s="229"/>
      <c r="B14" s="169" t="s">
        <v>64</v>
      </c>
      <c r="C14" s="67" t="str">
        <f>'10.ПП1.Дороги.2.Мер.'!C10</f>
        <v>009</v>
      </c>
      <c r="D14" s="67" t="str">
        <f>'10.ПП1.Дороги.2.Мер.'!D10</f>
        <v>0409</v>
      </c>
      <c r="E14" s="67" t="str">
        <f>'10.ПП1.Дороги.2.Мер.'!E10</f>
        <v>1210001</v>
      </c>
      <c r="F14" s="67" t="str">
        <f>'10.ПП1.Дороги.2.Мер.'!F10</f>
        <v>244</v>
      </c>
      <c r="G14" s="57">
        <f>'10.ПП1.Дороги.2.Мер.'!G10</f>
        <v>81765039.560000002</v>
      </c>
      <c r="H14" s="57">
        <f>'10.ПП1.Дороги.2.Мер.'!H10</f>
        <v>83496773</v>
      </c>
      <c r="I14" s="57">
        <f>'10.ПП1.Дороги.2.Мер.'!I10</f>
        <v>83496773</v>
      </c>
      <c r="J14" s="57">
        <f>'10.ПП1.Дороги.2.Мер.'!J10</f>
        <v>248758585.56</v>
      </c>
      <c r="K14" s="57">
        <v>70444449</v>
      </c>
      <c r="L14" s="57">
        <v>70442941.609999999</v>
      </c>
      <c r="M14" s="57">
        <v>20349052.850000001</v>
      </c>
      <c r="N14" s="57">
        <v>20349052.850000001</v>
      </c>
      <c r="O14" s="57">
        <v>39511211.859999999</v>
      </c>
      <c r="P14" s="57">
        <v>38836789.799999997</v>
      </c>
      <c r="Q14" s="57">
        <v>61245210.770000003</v>
      </c>
      <c r="R14" s="57">
        <v>61245210.770000003</v>
      </c>
      <c r="S14" s="57">
        <f>G14</f>
        <v>81765039.560000002</v>
      </c>
      <c r="T14" s="57">
        <v>81764169.560000002</v>
      </c>
      <c r="U14" s="57">
        <f>H14</f>
        <v>83496773</v>
      </c>
      <c r="V14" s="57">
        <f>I14</f>
        <v>83496773</v>
      </c>
      <c r="W14" s="233"/>
    </row>
    <row r="15" spans="1:23" ht="60">
      <c r="A15" s="229" t="s">
        <v>30</v>
      </c>
      <c r="B15" s="159" t="s">
        <v>158</v>
      </c>
      <c r="C15" s="167" t="s">
        <v>178</v>
      </c>
      <c r="D15" s="167" t="s">
        <v>178</v>
      </c>
      <c r="E15" s="168">
        <f>E17</f>
        <v>1210011</v>
      </c>
      <c r="F15" s="167" t="s">
        <v>178</v>
      </c>
      <c r="G15" s="98">
        <f>G17</f>
        <v>0</v>
      </c>
      <c r="H15" s="98">
        <f t="shared" ref="H15:J15" si="7">H17</f>
        <v>5000000</v>
      </c>
      <c r="I15" s="98">
        <f t="shared" si="7"/>
        <v>0</v>
      </c>
      <c r="J15" s="98">
        <f t="shared" si="7"/>
        <v>5000000</v>
      </c>
      <c r="K15" s="98"/>
      <c r="L15" s="98"/>
      <c r="M15" s="98">
        <f t="shared" ref="M15:T15" si="8">M17</f>
        <v>0</v>
      </c>
      <c r="N15" s="98">
        <f t="shared" si="8"/>
        <v>0</v>
      </c>
      <c r="O15" s="98">
        <f t="shared" si="8"/>
        <v>0</v>
      </c>
      <c r="P15" s="98">
        <f>P17</f>
        <v>0</v>
      </c>
      <c r="Q15" s="98">
        <f t="shared" si="8"/>
        <v>0</v>
      </c>
      <c r="R15" s="98">
        <f t="shared" si="8"/>
        <v>0</v>
      </c>
      <c r="S15" s="98">
        <f t="shared" si="8"/>
        <v>0</v>
      </c>
      <c r="T15" s="98">
        <f t="shared" si="8"/>
        <v>0</v>
      </c>
      <c r="U15" s="98">
        <f>H15</f>
        <v>5000000</v>
      </c>
      <c r="V15" s="98">
        <f>I15</f>
        <v>0</v>
      </c>
      <c r="W15" s="233"/>
    </row>
    <row r="16" spans="1:23">
      <c r="A16" s="229"/>
      <c r="B16" s="169" t="s">
        <v>276</v>
      </c>
      <c r="C16" s="67"/>
      <c r="D16" s="170"/>
      <c r="E16" s="170"/>
      <c r="F16" s="170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233"/>
    </row>
    <row r="17" spans="1:23">
      <c r="A17" s="229"/>
      <c r="B17" s="169" t="s">
        <v>64</v>
      </c>
      <c r="C17" s="67" t="str">
        <f>'10.ПП1.Дороги.2.Мер.'!C11</f>
        <v>009</v>
      </c>
      <c r="D17" s="67" t="str">
        <f>'10.ПП1.Дороги.2.Мер.'!D11</f>
        <v>0409</v>
      </c>
      <c r="E17" s="67">
        <f>'10.ПП1.Дороги.2.Мер.'!E11</f>
        <v>1210011</v>
      </c>
      <c r="F17" s="67">
        <f>'10.ПП1.Дороги.2.Мер.'!F11</f>
        <v>870</v>
      </c>
      <c r="G17" s="57">
        <f>'10.ПП1.Дороги.2.Мер.'!G11</f>
        <v>0</v>
      </c>
      <c r="H17" s="57">
        <f>'10.ПП1.Дороги.2.Мер.'!H11</f>
        <v>5000000</v>
      </c>
      <c r="I17" s="57">
        <f>'10.ПП1.Дороги.2.Мер.'!I11</f>
        <v>0</v>
      </c>
      <c r="J17" s="57">
        <f>'10.ПП1.Дороги.2.Мер.'!J11</f>
        <v>5000000</v>
      </c>
      <c r="K17" s="57"/>
      <c r="L17" s="57"/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f>G17</f>
        <v>0</v>
      </c>
      <c r="T17" s="57">
        <v>0</v>
      </c>
      <c r="U17" s="57">
        <f>H17</f>
        <v>5000000</v>
      </c>
      <c r="V17" s="57">
        <f>I17</f>
        <v>0</v>
      </c>
      <c r="W17" s="233"/>
    </row>
    <row r="18" spans="1:23" ht="45">
      <c r="A18" s="229" t="s">
        <v>121</v>
      </c>
      <c r="B18" s="159" t="s">
        <v>277</v>
      </c>
      <c r="C18" s="167" t="s">
        <v>178</v>
      </c>
      <c r="D18" s="167" t="s">
        <v>178</v>
      </c>
      <c r="E18" s="168" t="str">
        <f>E20</f>
        <v>1210002</v>
      </c>
      <c r="F18" s="167" t="s">
        <v>178</v>
      </c>
      <c r="G18" s="98">
        <f>G20</f>
        <v>6096911.4699999997</v>
      </c>
      <c r="H18" s="98">
        <f t="shared" ref="H18:J18" si="9">H20</f>
        <v>0</v>
      </c>
      <c r="I18" s="98">
        <f t="shared" si="9"/>
        <v>0</v>
      </c>
      <c r="J18" s="98">
        <f t="shared" si="9"/>
        <v>6096911.4699999997</v>
      </c>
      <c r="K18" s="98">
        <f>K20</f>
        <v>126350841.67</v>
      </c>
      <c r="L18" s="98">
        <f t="shared" ref="L18:N18" si="10">L20</f>
        <v>125063986.01000001</v>
      </c>
      <c r="M18" s="98">
        <f t="shared" si="10"/>
        <v>4904474.18</v>
      </c>
      <c r="N18" s="98">
        <f t="shared" si="10"/>
        <v>4904474.18</v>
      </c>
      <c r="O18" s="98">
        <f t="shared" ref="O18:T18" si="11">O20</f>
        <v>6096911.4699999997</v>
      </c>
      <c r="P18" s="98">
        <f t="shared" si="11"/>
        <v>6096911.4699999997</v>
      </c>
      <c r="Q18" s="98">
        <f t="shared" si="11"/>
        <v>6096911.4699999997</v>
      </c>
      <c r="R18" s="98">
        <f t="shared" si="11"/>
        <v>6096911.4699999997</v>
      </c>
      <c r="S18" s="98">
        <f t="shared" si="11"/>
        <v>6096911.4699999997</v>
      </c>
      <c r="T18" s="98">
        <f t="shared" si="11"/>
        <v>6096911.4699999997</v>
      </c>
      <c r="U18" s="98">
        <f>H18</f>
        <v>0</v>
      </c>
      <c r="V18" s="98">
        <f>I18</f>
        <v>0</v>
      </c>
      <c r="W18" s="233"/>
    </row>
    <row r="19" spans="1:23">
      <c r="A19" s="229"/>
      <c r="B19" s="169" t="s">
        <v>276</v>
      </c>
      <c r="C19" s="67"/>
      <c r="D19" s="170"/>
      <c r="E19" s="170"/>
      <c r="F19" s="170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98"/>
      <c r="U19" s="57"/>
      <c r="V19" s="57"/>
      <c r="W19" s="233"/>
    </row>
    <row r="20" spans="1:23">
      <c r="A20" s="229"/>
      <c r="B20" s="169" t="s">
        <v>64</v>
      </c>
      <c r="C20" s="67" t="str">
        <f>'10.ПП1.Дороги.2.Мер.'!C13</f>
        <v>009</v>
      </c>
      <c r="D20" s="67" t="str">
        <f>'10.ПП1.Дороги.2.Мер.'!D13</f>
        <v>0409</v>
      </c>
      <c r="E20" s="67" t="str">
        <f>'10.ПП1.Дороги.2.Мер.'!E13</f>
        <v>1210002</v>
      </c>
      <c r="F20" s="67">
        <f>'10.ПП1.Дороги.2.Мер.'!F13</f>
        <v>414</v>
      </c>
      <c r="G20" s="57">
        <f>'10.ПП1.Дороги.2.Мер.'!G13</f>
        <v>6096911.4699999997</v>
      </c>
      <c r="H20" s="57">
        <f>'10.ПП1.Дороги.2.Мер.'!H13</f>
        <v>0</v>
      </c>
      <c r="I20" s="57">
        <f>'10.ПП1.Дороги.2.Мер.'!I13</f>
        <v>0</v>
      </c>
      <c r="J20" s="57">
        <f>'10.ПП1.Дороги.2.Мер.'!J13</f>
        <v>6096911.4699999997</v>
      </c>
      <c r="K20" s="57">
        <v>126350841.67</v>
      </c>
      <c r="L20" s="57">
        <v>125063986.01000001</v>
      </c>
      <c r="M20" s="57">
        <v>4904474.18</v>
      </c>
      <c r="N20" s="57">
        <v>4904474.18</v>
      </c>
      <c r="O20" s="57">
        <v>6096911.4699999997</v>
      </c>
      <c r="P20" s="57">
        <v>6096911.4699999997</v>
      </c>
      <c r="Q20" s="57">
        <f>O20</f>
        <v>6096911.4699999997</v>
      </c>
      <c r="R20" s="57">
        <v>6096911.4699999997</v>
      </c>
      <c r="S20" s="57">
        <f>G20</f>
        <v>6096911.4699999997</v>
      </c>
      <c r="T20" s="57">
        <v>6096911.4699999997</v>
      </c>
      <c r="U20" s="57">
        <f>H20</f>
        <v>0</v>
      </c>
      <c r="V20" s="57">
        <f>I20</f>
        <v>0</v>
      </c>
      <c r="W20" s="233"/>
    </row>
    <row r="21" spans="1:23" ht="60">
      <c r="A21" s="229" t="s">
        <v>140</v>
      </c>
      <c r="B21" s="159" t="s">
        <v>278</v>
      </c>
      <c r="C21" s="167" t="s">
        <v>178</v>
      </c>
      <c r="D21" s="167" t="s">
        <v>178</v>
      </c>
      <c r="E21" s="168">
        <f>E23</f>
        <v>1210007</v>
      </c>
      <c r="F21" s="167" t="s">
        <v>178</v>
      </c>
      <c r="G21" s="98">
        <f>G23</f>
        <v>5000000</v>
      </c>
      <c r="H21" s="98">
        <f t="shared" ref="H21:J21" si="12">H23</f>
        <v>0</v>
      </c>
      <c r="I21" s="98">
        <f t="shared" si="12"/>
        <v>0</v>
      </c>
      <c r="J21" s="98">
        <f t="shared" si="12"/>
        <v>5000000</v>
      </c>
      <c r="K21" s="98"/>
      <c r="L21" s="98"/>
      <c r="M21" s="98">
        <f>M23</f>
        <v>5000000</v>
      </c>
      <c r="N21" s="98">
        <f t="shared" ref="N21:T21" si="13">N23</f>
        <v>5000000</v>
      </c>
      <c r="O21" s="98">
        <f t="shared" si="13"/>
        <v>5000000</v>
      </c>
      <c r="P21" s="98">
        <f t="shared" si="13"/>
        <v>5000000</v>
      </c>
      <c r="Q21" s="98">
        <f t="shared" si="13"/>
        <v>5000000</v>
      </c>
      <c r="R21" s="98">
        <f t="shared" si="13"/>
        <v>5000000</v>
      </c>
      <c r="S21" s="98">
        <f t="shared" si="13"/>
        <v>5000000</v>
      </c>
      <c r="T21" s="98">
        <f t="shared" si="13"/>
        <v>5000000</v>
      </c>
      <c r="U21" s="98">
        <f>H21</f>
        <v>0</v>
      </c>
      <c r="V21" s="98">
        <f>I21</f>
        <v>0</v>
      </c>
      <c r="W21" s="233"/>
    </row>
    <row r="22" spans="1:23">
      <c r="A22" s="229"/>
      <c r="B22" s="169" t="s">
        <v>276</v>
      </c>
      <c r="C22" s="67"/>
      <c r="D22" s="170"/>
      <c r="E22" s="170"/>
      <c r="F22" s="170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233"/>
    </row>
    <row r="23" spans="1:23">
      <c r="A23" s="229"/>
      <c r="B23" s="169" t="s">
        <v>64</v>
      </c>
      <c r="C23" s="67" t="str">
        <f>'10.ПП1.Дороги.2.Мер.'!C14</f>
        <v>009</v>
      </c>
      <c r="D23" s="67" t="str">
        <f>'10.ПП1.Дороги.2.Мер.'!D14</f>
        <v>0409</v>
      </c>
      <c r="E23" s="67">
        <f>'10.ПП1.Дороги.2.Мер.'!E14</f>
        <v>1210007</v>
      </c>
      <c r="F23" s="67">
        <f>'10.ПП1.Дороги.2.Мер.'!F14</f>
        <v>243</v>
      </c>
      <c r="G23" s="57">
        <f>'10.ПП1.Дороги.2.Мер.'!G14</f>
        <v>5000000</v>
      </c>
      <c r="H23" s="57">
        <f>'10.ПП1.Дороги.2.Мер.'!H14</f>
        <v>0</v>
      </c>
      <c r="I23" s="57">
        <f>'10.ПП1.Дороги.2.Мер.'!I14</f>
        <v>0</v>
      </c>
      <c r="J23" s="57">
        <f>'10.ПП1.Дороги.2.Мер.'!J14</f>
        <v>5000000</v>
      </c>
      <c r="K23" s="57"/>
      <c r="L23" s="57"/>
      <c r="M23" s="57">
        <v>5000000</v>
      </c>
      <c r="N23" s="57">
        <v>5000000</v>
      </c>
      <c r="O23" s="57">
        <f>M23</f>
        <v>5000000</v>
      </c>
      <c r="P23" s="57">
        <v>5000000</v>
      </c>
      <c r="Q23" s="57">
        <f>O23</f>
        <v>5000000</v>
      </c>
      <c r="R23" s="57">
        <v>5000000</v>
      </c>
      <c r="S23" s="57">
        <f>G23</f>
        <v>5000000</v>
      </c>
      <c r="T23" s="57">
        <v>5000000</v>
      </c>
      <c r="U23" s="57">
        <f>H23</f>
        <v>0</v>
      </c>
      <c r="V23" s="57">
        <f>I23</f>
        <v>0</v>
      </c>
      <c r="W23" s="233"/>
    </row>
    <row r="24" spans="1:23" ht="45">
      <c r="A24" s="229" t="s">
        <v>224</v>
      </c>
      <c r="B24" s="159" t="s">
        <v>227</v>
      </c>
      <c r="C24" s="167" t="s">
        <v>178</v>
      </c>
      <c r="D24" s="167" t="s">
        <v>178</v>
      </c>
      <c r="E24" s="168">
        <f>E26</f>
        <v>1217507</v>
      </c>
      <c r="F24" s="167" t="s">
        <v>178</v>
      </c>
      <c r="G24" s="98">
        <f>G26</f>
        <v>7000000</v>
      </c>
      <c r="H24" s="98">
        <f t="shared" ref="H24:J24" si="14">H26</f>
        <v>0</v>
      </c>
      <c r="I24" s="98">
        <f t="shared" si="14"/>
        <v>0</v>
      </c>
      <c r="J24" s="98">
        <f t="shared" si="14"/>
        <v>7000000</v>
      </c>
      <c r="K24" s="98"/>
      <c r="L24" s="98"/>
      <c r="M24" s="98">
        <f>M26</f>
        <v>0</v>
      </c>
      <c r="N24" s="98">
        <f t="shared" ref="N24:T24" si="15">N26</f>
        <v>0</v>
      </c>
      <c r="O24" s="98">
        <f t="shared" si="15"/>
        <v>0</v>
      </c>
      <c r="P24" s="98">
        <f>P26</f>
        <v>0</v>
      </c>
      <c r="Q24" s="98">
        <f t="shared" si="15"/>
        <v>7000000</v>
      </c>
      <c r="R24" s="98">
        <f t="shared" si="15"/>
        <v>6965000</v>
      </c>
      <c r="S24" s="98">
        <f t="shared" si="15"/>
        <v>7000000</v>
      </c>
      <c r="T24" s="98">
        <f t="shared" si="15"/>
        <v>6965000</v>
      </c>
      <c r="U24" s="98">
        <f>H24</f>
        <v>0</v>
      </c>
      <c r="V24" s="98">
        <f>I24</f>
        <v>0</v>
      </c>
      <c r="W24" s="233"/>
    </row>
    <row r="25" spans="1:23">
      <c r="A25" s="229"/>
      <c r="B25" s="169" t="s">
        <v>276</v>
      </c>
      <c r="C25" s="67"/>
      <c r="D25" s="170"/>
      <c r="E25" s="170"/>
      <c r="F25" s="170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98"/>
      <c r="U25" s="57"/>
      <c r="V25" s="57"/>
      <c r="W25" s="233"/>
    </row>
    <row r="26" spans="1:23">
      <c r="A26" s="229"/>
      <c r="B26" s="169" t="s">
        <v>64</v>
      </c>
      <c r="C26" s="67" t="str">
        <f>'10.ПП1.Дороги.2.Мер.'!C15</f>
        <v>009</v>
      </c>
      <c r="D26" s="67" t="str">
        <f>'10.ПП1.Дороги.2.Мер.'!D15</f>
        <v>0409</v>
      </c>
      <c r="E26" s="67">
        <f>'10.ПП1.Дороги.2.Мер.'!E15</f>
        <v>1217507</v>
      </c>
      <c r="F26" s="67">
        <f>'10.ПП1.Дороги.2.Мер.'!F15</f>
        <v>244</v>
      </c>
      <c r="G26" s="57">
        <f>'10.ПП1.Дороги.2.Мер.'!G15</f>
        <v>7000000</v>
      </c>
      <c r="H26" s="57">
        <f>'10.ПП1.Дороги.2.Мер.'!H15</f>
        <v>0</v>
      </c>
      <c r="I26" s="57">
        <f>'10.ПП1.Дороги.2.Мер.'!I15</f>
        <v>0</v>
      </c>
      <c r="J26" s="57">
        <f>'10.ПП1.Дороги.2.Мер.'!J15</f>
        <v>7000000</v>
      </c>
      <c r="K26" s="57"/>
      <c r="L26" s="57"/>
      <c r="M26" s="57">
        <v>0</v>
      </c>
      <c r="N26" s="57">
        <v>0</v>
      </c>
      <c r="O26" s="57">
        <v>0</v>
      </c>
      <c r="P26" s="57">
        <v>0</v>
      </c>
      <c r="Q26" s="57">
        <v>7000000</v>
      </c>
      <c r="R26" s="57">
        <v>6965000</v>
      </c>
      <c r="S26" s="57">
        <f>G26</f>
        <v>7000000</v>
      </c>
      <c r="T26" s="57">
        <v>6965000</v>
      </c>
      <c r="U26" s="57">
        <f>H26</f>
        <v>0</v>
      </c>
      <c r="V26" s="57">
        <f>I26</f>
        <v>0</v>
      </c>
      <c r="W26" s="233"/>
    </row>
    <row r="27" spans="1:23" ht="60">
      <c r="A27" s="229" t="s">
        <v>226</v>
      </c>
      <c r="B27" s="159" t="s">
        <v>232</v>
      </c>
      <c r="C27" s="167" t="s">
        <v>178</v>
      </c>
      <c r="D27" s="167" t="s">
        <v>178</v>
      </c>
      <c r="E27" s="168">
        <f>E29</f>
        <v>1210009</v>
      </c>
      <c r="F27" s="167" t="s">
        <v>178</v>
      </c>
      <c r="G27" s="98">
        <f>G29</f>
        <v>958382.56</v>
      </c>
      <c r="H27" s="98">
        <f t="shared" ref="H27:J27" si="16">H29</f>
        <v>0</v>
      </c>
      <c r="I27" s="98">
        <f t="shared" si="16"/>
        <v>0</v>
      </c>
      <c r="J27" s="98">
        <f t="shared" si="16"/>
        <v>958382.56</v>
      </c>
      <c r="K27" s="98"/>
      <c r="L27" s="98"/>
      <c r="M27" s="98">
        <f>M29</f>
        <v>0</v>
      </c>
      <c r="N27" s="98">
        <f t="shared" ref="N27:R27" si="17">N29</f>
        <v>0</v>
      </c>
      <c r="O27" s="98">
        <f t="shared" si="17"/>
        <v>0</v>
      </c>
      <c r="P27" s="98">
        <f t="shared" si="17"/>
        <v>0</v>
      </c>
      <c r="Q27" s="98">
        <f t="shared" si="17"/>
        <v>958382.56</v>
      </c>
      <c r="R27" s="98">
        <f t="shared" si="17"/>
        <v>953590.65</v>
      </c>
      <c r="S27" s="98">
        <f>S29</f>
        <v>958382.56</v>
      </c>
      <c r="T27" s="98">
        <f>T29</f>
        <v>953590.65</v>
      </c>
      <c r="U27" s="98">
        <f>H27</f>
        <v>0</v>
      </c>
      <c r="V27" s="98">
        <f>I27</f>
        <v>0</v>
      </c>
      <c r="W27" s="233"/>
    </row>
    <row r="28" spans="1:23">
      <c r="A28" s="229"/>
      <c r="B28" s="174" t="s">
        <v>276</v>
      </c>
      <c r="C28" s="168"/>
      <c r="D28" s="167"/>
      <c r="E28" s="167"/>
      <c r="F28" s="167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57"/>
      <c r="V28" s="57"/>
      <c r="W28" s="233"/>
    </row>
    <row r="29" spans="1:23">
      <c r="A29" s="229"/>
      <c r="B29" s="174" t="s">
        <v>64</v>
      </c>
      <c r="C29" s="168" t="str">
        <f>'10.ПП1.Дороги.2.Мер.'!C16</f>
        <v>009</v>
      </c>
      <c r="D29" s="168" t="str">
        <f>'10.ПП1.Дороги.2.Мер.'!D16</f>
        <v>0409</v>
      </c>
      <c r="E29" s="168">
        <f>'10.ПП1.Дороги.2.Мер.'!E16</f>
        <v>1210009</v>
      </c>
      <c r="F29" s="168">
        <f>'10.ПП1.Дороги.2.Мер.'!F16</f>
        <v>244</v>
      </c>
      <c r="G29" s="98">
        <f>'10.ПП1.Дороги.2.Мер.'!G16</f>
        <v>958382.56</v>
      </c>
      <c r="H29" s="98">
        <f>'10.ПП1.Дороги.2.Мер.'!H16</f>
        <v>0</v>
      </c>
      <c r="I29" s="98">
        <f>'10.ПП1.Дороги.2.Мер.'!I16</f>
        <v>0</v>
      </c>
      <c r="J29" s="98">
        <f>'10.ПП1.Дороги.2.Мер.'!J16</f>
        <v>958382.56</v>
      </c>
      <c r="K29" s="98"/>
      <c r="L29" s="98"/>
      <c r="M29" s="98">
        <v>0</v>
      </c>
      <c r="N29" s="98">
        <v>0</v>
      </c>
      <c r="O29" s="98">
        <v>0</v>
      </c>
      <c r="P29" s="98">
        <v>0</v>
      </c>
      <c r="Q29" s="98">
        <f>G29</f>
        <v>958382.56</v>
      </c>
      <c r="R29" s="98">
        <v>953590.65</v>
      </c>
      <c r="S29" s="57">
        <f>G29</f>
        <v>958382.56</v>
      </c>
      <c r="T29" s="98">
        <v>953590.65</v>
      </c>
      <c r="U29" s="57">
        <f>H29</f>
        <v>0</v>
      </c>
      <c r="V29" s="57">
        <f>I29</f>
        <v>0</v>
      </c>
      <c r="W29" s="233"/>
    </row>
    <row r="30" spans="1:23" ht="60">
      <c r="A30" s="229" t="s">
        <v>230</v>
      </c>
      <c r="B30" s="159" t="s">
        <v>293</v>
      </c>
      <c r="C30" s="167" t="s">
        <v>178</v>
      </c>
      <c r="D30" s="167" t="s">
        <v>178</v>
      </c>
      <c r="E30" s="168">
        <f>E32</f>
        <v>1217593</v>
      </c>
      <c r="F30" s="167" t="s">
        <v>178</v>
      </c>
      <c r="G30" s="98">
        <f>G32</f>
        <v>10000000</v>
      </c>
      <c r="H30" s="98">
        <f t="shared" ref="H30:J30" si="18">H32</f>
        <v>0</v>
      </c>
      <c r="I30" s="98">
        <f t="shared" si="18"/>
        <v>0</v>
      </c>
      <c r="J30" s="98">
        <f t="shared" si="18"/>
        <v>10000000</v>
      </c>
      <c r="K30" s="98"/>
      <c r="L30" s="98"/>
      <c r="M30" s="98">
        <f>M32</f>
        <v>0</v>
      </c>
      <c r="N30" s="98">
        <f t="shared" ref="N30:T30" si="19">N32</f>
        <v>0</v>
      </c>
      <c r="O30" s="98">
        <f t="shared" si="19"/>
        <v>0</v>
      </c>
      <c r="P30" s="98">
        <f t="shared" si="19"/>
        <v>0</v>
      </c>
      <c r="Q30" s="98">
        <f t="shared" si="19"/>
        <v>10000000</v>
      </c>
      <c r="R30" s="98">
        <f t="shared" si="19"/>
        <v>9950000</v>
      </c>
      <c r="S30" s="98">
        <f t="shared" si="19"/>
        <v>10000000</v>
      </c>
      <c r="T30" s="98">
        <f t="shared" si="19"/>
        <v>9950000</v>
      </c>
      <c r="U30" s="98">
        <f>H30</f>
        <v>0</v>
      </c>
      <c r="V30" s="98">
        <f>I30</f>
        <v>0</v>
      </c>
      <c r="W30" s="158"/>
    </row>
    <row r="31" spans="1:23">
      <c r="A31" s="229"/>
      <c r="B31" s="169" t="s">
        <v>276</v>
      </c>
      <c r="C31" s="67"/>
      <c r="D31" s="170"/>
      <c r="E31" s="170"/>
      <c r="F31" s="170"/>
      <c r="G31" s="57"/>
      <c r="H31" s="57"/>
      <c r="I31" s="57"/>
      <c r="J31" s="57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57"/>
      <c r="V31" s="57"/>
      <c r="W31" s="158"/>
    </row>
    <row r="32" spans="1:23">
      <c r="A32" s="229"/>
      <c r="B32" s="169" t="s">
        <v>64</v>
      </c>
      <c r="C32" s="67" t="str">
        <f>'10.ПП1.Дороги.2.Мер.'!C17</f>
        <v>009</v>
      </c>
      <c r="D32" s="67" t="str">
        <f>'10.ПП1.Дороги.2.Мер.'!D17</f>
        <v>0409</v>
      </c>
      <c r="E32" s="67">
        <f>'10.ПП1.Дороги.2.Мер.'!E17</f>
        <v>1217593</v>
      </c>
      <c r="F32" s="67">
        <f>'10.ПП1.Дороги.2.Мер.'!F17</f>
        <v>244</v>
      </c>
      <c r="G32" s="98">
        <f>'10.ПП1.Дороги.2.Мер.'!G17</f>
        <v>10000000</v>
      </c>
      <c r="H32" s="98">
        <f>'10.ПП1.Дороги.2.Мер.'!H17</f>
        <v>0</v>
      </c>
      <c r="I32" s="98">
        <f>'10.ПП1.Дороги.2.Мер.'!I17</f>
        <v>0</v>
      </c>
      <c r="J32" s="98">
        <f>'10.ПП1.Дороги.2.Мер.'!J17</f>
        <v>10000000</v>
      </c>
      <c r="K32" s="98"/>
      <c r="L32" s="98"/>
      <c r="M32" s="98">
        <v>0</v>
      </c>
      <c r="N32" s="98">
        <v>0</v>
      </c>
      <c r="O32" s="98">
        <v>0</v>
      </c>
      <c r="P32" s="98">
        <v>0</v>
      </c>
      <c r="Q32" s="98">
        <v>10000000</v>
      </c>
      <c r="R32" s="98">
        <v>9950000</v>
      </c>
      <c r="S32" s="57">
        <f>G32</f>
        <v>10000000</v>
      </c>
      <c r="T32" s="98">
        <v>9950000</v>
      </c>
      <c r="U32" s="57">
        <f>H32</f>
        <v>0</v>
      </c>
      <c r="V32" s="57">
        <f>I32</f>
        <v>0</v>
      </c>
      <c r="W32" s="158"/>
    </row>
    <row r="33" spans="1:23" ht="75">
      <c r="A33" s="229" t="s">
        <v>231</v>
      </c>
      <c r="B33" s="159" t="s">
        <v>233</v>
      </c>
      <c r="C33" s="167" t="s">
        <v>178</v>
      </c>
      <c r="D33" s="167" t="s">
        <v>178</v>
      </c>
      <c r="E33" s="168">
        <f>E35</f>
        <v>1210010</v>
      </c>
      <c r="F33" s="167" t="s">
        <v>178</v>
      </c>
      <c r="G33" s="98">
        <f>G35</f>
        <v>1008959.86</v>
      </c>
      <c r="H33" s="98">
        <f t="shared" ref="H33:J33" si="20">H35</f>
        <v>0</v>
      </c>
      <c r="I33" s="98">
        <f t="shared" si="20"/>
        <v>0</v>
      </c>
      <c r="J33" s="98">
        <f t="shared" si="20"/>
        <v>1008959.86</v>
      </c>
      <c r="K33" s="98"/>
      <c r="L33" s="98"/>
      <c r="M33" s="98">
        <f>M35</f>
        <v>0</v>
      </c>
      <c r="N33" s="98">
        <f t="shared" ref="N33:T33" si="21">N35</f>
        <v>0</v>
      </c>
      <c r="O33" s="98">
        <f t="shared" si="21"/>
        <v>0</v>
      </c>
      <c r="P33" s="98">
        <f t="shared" si="21"/>
        <v>0</v>
      </c>
      <c r="Q33" s="98">
        <f t="shared" si="21"/>
        <v>1008959.86</v>
      </c>
      <c r="R33" s="98">
        <f t="shared" si="21"/>
        <v>1003915.06</v>
      </c>
      <c r="S33" s="98">
        <f t="shared" si="21"/>
        <v>1008959.86</v>
      </c>
      <c r="T33" s="98">
        <f t="shared" si="21"/>
        <v>1003915.06</v>
      </c>
      <c r="U33" s="98">
        <f>H33</f>
        <v>0</v>
      </c>
      <c r="V33" s="98">
        <f>I33</f>
        <v>0</v>
      </c>
      <c r="W33" s="233"/>
    </row>
    <row r="34" spans="1:23">
      <c r="A34" s="229"/>
      <c r="B34" s="169" t="s">
        <v>276</v>
      </c>
      <c r="C34" s="67"/>
      <c r="D34" s="170"/>
      <c r="E34" s="170"/>
      <c r="F34" s="170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233"/>
    </row>
    <row r="35" spans="1:23">
      <c r="A35" s="229"/>
      <c r="B35" s="169" t="s">
        <v>64</v>
      </c>
      <c r="C35" s="67" t="str">
        <f>'10.ПП1.Дороги.2.Мер.'!C18</f>
        <v>009</v>
      </c>
      <c r="D35" s="67" t="str">
        <f>'10.ПП1.Дороги.2.Мер.'!D18</f>
        <v>0409</v>
      </c>
      <c r="E35" s="67">
        <f>'10.ПП1.Дороги.2.Мер.'!E18</f>
        <v>1210010</v>
      </c>
      <c r="F35" s="67">
        <f>'10.ПП1.Дороги.2.Мер.'!F18</f>
        <v>244</v>
      </c>
      <c r="G35" s="57">
        <f>'10.ПП1.Дороги.2.Мер.'!G18</f>
        <v>1008959.86</v>
      </c>
      <c r="H35" s="57">
        <f>'10.ПП1.Дороги.2.Мер.'!H18</f>
        <v>0</v>
      </c>
      <c r="I35" s="57">
        <f>'10.ПП1.Дороги.2.Мер.'!I18</f>
        <v>0</v>
      </c>
      <c r="J35" s="57">
        <f>'10.ПП1.Дороги.2.Мер.'!J18</f>
        <v>1008959.86</v>
      </c>
      <c r="K35" s="57"/>
      <c r="L35" s="57"/>
      <c r="M35" s="57">
        <v>0</v>
      </c>
      <c r="N35" s="57">
        <v>0</v>
      </c>
      <c r="O35" s="57">
        <v>0</v>
      </c>
      <c r="P35" s="57">
        <v>0</v>
      </c>
      <c r="Q35" s="57">
        <f>G35</f>
        <v>1008959.86</v>
      </c>
      <c r="R35" s="57">
        <v>1003915.06</v>
      </c>
      <c r="S35" s="57">
        <f>G35</f>
        <v>1008959.86</v>
      </c>
      <c r="T35" s="57">
        <v>1003915.06</v>
      </c>
      <c r="U35" s="57">
        <f>H35</f>
        <v>0</v>
      </c>
      <c r="V35" s="57">
        <f>I35</f>
        <v>0</v>
      </c>
      <c r="W35" s="233"/>
    </row>
    <row r="36" spans="1:23" ht="45">
      <c r="A36" s="229" t="s">
        <v>292</v>
      </c>
      <c r="B36" s="159" t="str">
        <f>'10.ПП1.Дороги.2.Мер.'!A19</f>
        <v>2.7.     Ремонт проезжей части ул. Транзитная на участке от ПК 116+60 до ПК 125+34 за счет средств муниципального дорожного фонда</v>
      </c>
      <c r="C36" s="167" t="s">
        <v>178</v>
      </c>
      <c r="D36" s="167" t="s">
        <v>178</v>
      </c>
      <c r="E36" s="168">
        <f>E38</f>
        <v>1210012</v>
      </c>
      <c r="F36" s="167" t="s">
        <v>178</v>
      </c>
      <c r="G36" s="98">
        <f>G38</f>
        <v>10010001.359999999</v>
      </c>
      <c r="H36" s="98">
        <f t="shared" ref="H36:J36" si="22">H38</f>
        <v>0</v>
      </c>
      <c r="I36" s="98">
        <f t="shared" si="22"/>
        <v>0</v>
      </c>
      <c r="J36" s="98">
        <f t="shared" si="22"/>
        <v>10010001.359999999</v>
      </c>
      <c r="K36" s="57"/>
      <c r="L36" s="57"/>
      <c r="M36" s="98">
        <f>M38</f>
        <v>0</v>
      </c>
      <c r="N36" s="98">
        <f t="shared" ref="N36:T36" si="23">N38</f>
        <v>0</v>
      </c>
      <c r="O36" s="98">
        <f t="shared" si="23"/>
        <v>0</v>
      </c>
      <c r="P36" s="98">
        <f t="shared" si="23"/>
        <v>0</v>
      </c>
      <c r="Q36" s="98">
        <f t="shared" si="23"/>
        <v>0</v>
      </c>
      <c r="R36" s="98">
        <f t="shared" si="23"/>
        <v>0</v>
      </c>
      <c r="S36" s="98">
        <f t="shared" si="23"/>
        <v>10010001.359999999</v>
      </c>
      <c r="T36" s="98">
        <f t="shared" si="23"/>
        <v>10010001.359999999</v>
      </c>
      <c r="U36" s="98">
        <f>H36</f>
        <v>0</v>
      </c>
      <c r="V36" s="98">
        <f>I36</f>
        <v>0</v>
      </c>
      <c r="W36" s="158"/>
    </row>
    <row r="37" spans="1:23">
      <c r="A37" s="229"/>
      <c r="B37" s="169" t="s">
        <v>276</v>
      </c>
      <c r="C37" s="67"/>
      <c r="D37" s="170"/>
      <c r="E37" s="170"/>
      <c r="F37" s="170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158"/>
    </row>
    <row r="38" spans="1:23">
      <c r="A38" s="229"/>
      <c r="B38" s="169" t="s">
        <v>64</v>
      </c>
      <c r="C38" s="67" t="str">
        <f>'10.ПП1.Дороги.2.Мер.'!C19</f>
        <v>009</v>
      </c>
      <c r="D38" s="67" t="str">
        <f>'10.ПП1.Дороги.2.Мер.'!D19</f>
        <v>0409</v>
      </c>
      <c r="E38" s="67">
        <f>'10.ПП1.Дороги.2.Мер.'!E19</f>
        <v>1210012</v>
      </c>
      <c r="F38" s="67">
        <f>'10.ПП1.Дороги.2.Мер.'!F19</f>
        <v>244</v>
      </c>
      <c r="G38" s="57">
        <f>'10.ПП1.Дороги.2.Мер.'!G19</f>
        <v>10010001.359999999</v>
      </c>
      <c r="H38" s="57">
        <f>'10.ПП1.Дороги.2.Мер.'!H19</f>
        <v>0</v>
      </c>
      <c r="I38" s="57">
        <f>'10.ПП1.Дороги.2.Мер.'!I19</f>
        <v>0</v>
      </c>
      <c r="J38" s="57">
        <f>'10.ПП1.Дороги.2.Мер.'!J19</f>
        <v>10010001.359999999</v>
      </c>
      <c r="K38" s="57"/>
      <c r="L38" s="57"/>
      <c r="M38" s="57">
        <v>0</v>
      </c>
      <c r="N38" s="57">
        <v>0</v>
      </c>
      <c r="O38" s="57">
        <v>0</v>
      </c>
      <c r="P38" s="57">
        <v>0</v>
      </c>
      <c r="Q38" s="57">
        <v>0</v>
      </c>
      <c r="R38" s="57">
        <v>0</v>
      </c>
      <c r="S38" s="57">
        <f>G38</f>
        <v>10010001.359999999</v>
      </c>
      <c r="T38" s="57">
        <v>10010001.359999999</v>
      </c>
      <c r="U38" s="57">
        <f t="shared" ref="U38:V40" si="24">H38</f>
        <v>0</v>
      </c>
      <c r="V38" s="57">
        <f t="shared" si="24"/>
        <v>0</v>
      </c>
      <c r="W38" s="158"/>
    </row>
    <row r="39" spans="1:23" ht="28.5">
      <c r="A39" s="84" t="s">
        <v>7</v>
      </c>
      <c r="B39" s="84" t="s">
        <v>86</v>
      </c>
      <c r="C39" s="166" t="s">
        <v>5</v>
      </c>
      <c r="D39" s="166" t="str">
        <f>C39</f>
        <v>Х</v>
      </c>
      <c r="E39" s="166">
        <v>1220000</v>
      </c>
      <c r="F39" s="166" t="s">
        <v>178</v>
      </c>
      <c r="G39" s="118">
        <f>'13.ПП2.БДД.2.Мер.'!G27</f>
        <v>5698160</v>
      </c>
      <c r="H39" s="118">
        <f>'13.ПП2.БДД.2.Мер.'!H27</f>
        <v>370000</v>
      </c>
      <c r="I39" s="118">
        <f>'13.ПП2.БДД.2.Мер.'!I27</f>
        <v>370000</v>
      </c>
      <c r="J39" s="118">
        <f>'13.ПП2.БДД.2.Мер.'!J27</f>
        <v>6438160</v>
      </c>
      <c r="K39" s="118">
        <v>1113092.92</v>
      </c>
      <c r="L39" s="118">
        <v>947966</v>
      </c>
      <c r="M39" s="118">
        <f>M40+M43+M46+M49+M52+M55+M58+M61</f>
        <v>0</v>
      </c>
      <c r="N39" s="118">
        <f t="shared" ref="N39:T39" si="25">N40+N43+N46+N49+N52+N55+N58+N61</f>
        <v>0</v>
      </c>
      <c r="O39" s="118">
        <f>O40+O43+O46+O49+O52+O55+O58+O61</f>
        <v>161360</v>
      </c>
      <c r="P39" s="118">
        <f t="shared" si="25"/>
        <v>90000</v>
      </c>
      <c r="Q39" s="118">
        <f t="shared" si="25"/>
        <v>5348160</v>
      </c>
      <c r="R39" s="118">
        <f>R40+R43+R46+R49+R52+R55+R58+R61</f>
        <v>5348160</v>
      </c>
      <c r="S39" s="118">
        <f t="shared" si="25"/>
        <v>5698160</v>
      </c>
      <c r="T39" s="118">
        <f t="shared" si="25"/>
        <v>5600970.0999999996</v>
      </c>
      <c r="U39" s="118">
        <f t="shared" si="24"/>
        <v>370000</v>
      </c>
      <c r="V39" s="118">
        <f t="shared" si="24"/>
        <v>370000</v>
      </c>
      <c r="W39" s="233"/>
    </row>
    <row r="40" spans="1:23" ht="45">
      <c r="A40" s="229" t="s">
        <v>31</v>
      </c>
      <c r="B40" s="159" t="s">
        <v>87</v>
      </c>
      <c r="C40" s="167" t="s">
        <v>178</v>
      </c>
      <c r="D40" s="167" t="s">
        <v>178</v>
      </c>
      <c r="E40" s="168" t="str">
        <f>E42</f>
        <v>1220001</v>
      </c>
      <c r="F40" s="167" t="s">
        <v>178</v>
      </c>
      <c r="G40" s="98">
        <f>G42</f>
        <v>100000</v>
      </c>
      <c r="H40" s="98">
        <f t="shared" ref="H40:J40" si="26">H42</f>
        <v>200000</v>
      </c>
      <c r="I40" s="98">
        <f t="shared" si="26"/>
        <v>200000</v>
      </c>
      <c r="J40" s="98">
        <f t="shared" si="26"/>
        <v>500000</v>
      </c>
      <c r="K40" s="98">
        <f>K42</f>
        <v>184000</v>
      </c>
      <c r="L40" s="98">
        <f t="shared" ref="L40:T40" si="27">L42</f>
        <v>163806</v>
      </c>
      <c r="M40" s="98">
        <f t="shared" si="27"/>
        <v>0</v>
      </c>
      <c r="N40" s="98">
        <f t="shared" si="27"/>
        <v>0</v>
      </c>
      <c r="O40" s="98">
        <f t="shared" si="27"/>
        <v>0</v>
      </c>
      <c r="P40" s="98">
        <f>P42</f>
        <v>0</v>
      </c>
      <c r="Q40" s="98">
        <f t="shared" si="27"/>
        <v>0</v>
      </c>
      <c r="R40" s="98">
        <f t="shared" si="27"/>
        <v>0</v>
      </c>
      <c r="S40" s="98">
        <f t="shared" si="27"/>
        <v>100000</v>
      </c>
      <c r="T40" s="98">
        <f t="shared" si="27"/>
        <v>4080</v>
      </c>
      <c r="U40" s="98">
        <f t="shared" si="24"/>
        <v>200000</v>
      </c>
      <c r="V40" s="98">
        <f t="shared" si="24"/>
        <v>200000</v>
      </c>
      <c r="W40" s="233"/>
    </row>
    <row r="41" spans="1:23">
      <c r="A41" s="229"/>
      <c r="B41" s="169" t="s">
        <v>276</v>
      </c>
      <c r="C41" s="67"/>
      <c r="D41" s="170"/>
      <c r="E41" s="170"/>
      <c r="F41" s="170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233"/>
    </row>
    <row r="42" spans="1:23">
      <c r="A42" s="229"/>
      <c r="B42" s="169" t="s">
        <v>64</v>
      </c>
      <c r="C42" s="68" t="str">
        <f>'13.ПП2.БДД.2.Мер.'!C9</f>
        <v>009</v>
      </c>
      <c r="D42" s="68" t="str">
        <f>'13.ПП2.БДД.2.Мер.'!D9</f>
        <v>0503</v>
      </c>
      <c r="E42" s="68" t="str">
        <f>'13.ПП2.БДД.2.Мер.'!E9</f>
        <v>1220001</v>
      </c>
      <c r="F42" s="68" t="str">
        <f>'13.ПП2.БДД.2.Мер.'!F9</f>
        <v>244</v>
      </c>
      <c r="G42" s="57">
        <f>'13.ПП2.БДД.2.Мер.'!G9</f>
        <v>100000</v>
      </c>
      <c r="H42" s="57">
        <f>'13.ПП2.БДД.2.Мер.'!H9</f>
        <v>200000</v>
      </c>
      <c r="I42" s="57">
        <f>'13.ПП2.БДД.2.Мер.'!I9</f>
        <v>200000</v>
      </c>
      <c r="J42" s="57">
        <f>'13.ПП2.БДД.2.Мер.'!J9</f>
        <v>500000</v>
      </c>
      <c r="K42" s="57">
        <v>184000</v>
      </c>
      <c r="L42" s="57">
        <v>163806</v>
      </c>
      <c r="M42" s="57">
        <v>0</v>
      </c>
      <c r="N42" s="57">
        <v>0</v>
      </c>
      <c r="O42" s="57">
        <v>0</v>
      </c>
      <c r="P42" s="57">
        <v>0</v>
      </c>
      <c r="Q42" s="57">
        <v>0</v>
      </c>
      <c r="R42" s="57">
        <v>0</v>
      </c>
      <c r="S42" s="57">
        <v>100000</v>
      </c>
      <c r="T42" s="57">
        <v>4080</v>
      </c>
      <c r="U42" s="57">
        <f>H42</f>
        <v>200000</v>
      </c>
      <c r="V42" s="57">
        <f>I42</f>
        <v>200000</v>
      </c>
      <c r="W42" s="233"/>
    </row>
    <row r="43" spans="1:23" ht="45">
      <c r="A43" s="229" t="s">
        <v>32</v>
      </c>
      <c r="B43" s="159" t="s">
        <v>163</v>
      </c>
      <c r="C43" s="167" t="s">
        <v>178</v>
      </c>
      <c r="D43" s="167" t="s">
        <v>178</v>
      </c>
      <c r="E43" s="168" t="str">
        <f>E45</f>
        <v>1220007</v>
      </c>
      <c r="F43" s="167" t="s">
        <v>178</v>
      </c>
      <c r="G43" s="98">
        <f>G45</f>
        <v>5000000</v>
      </c>
      <c r="H43" s="98" t="str">
        <f t="shared" ref="H43:J43" si="28">H45</f>
        <v>0</v>
      </c>
      <c r="I43" s="98" t="str">
        <f t="shared" si="28"/>
        <v>0</v>
      </c>
      <c r="J43" s="98" t="str">
        <f t="shared" si="28"/>
        <v>5000000</v>
      </c>
      <c r="K43" s="98"/>
      <c r="L43" s="98"/>
      <c r="M43" s="98">
        <f t="shared" ref="M43:T43" si="29">M45</f>
        <v>0</v>
      </c>
      <c r="N43" s="98">
        <f t="shared" si="29"/>
        <v>0</v>
      </c>
      <c r="O43" s="98">
        <f t="shared" si="29"/>
        <v>0</v>
      </c>
      <c r="P43" s="98">
        <f>P45</f>
        <v>0</v>
      </c>
      <c r="Q43" s="98">
        <f t="shared" si="29"/>
        <v>4750000</v>
      </c>
      <c r="R43" s="98">
        <f t="shared" si="29"/>
        <v>4750000</v>
      </c>
      <c r="S43" s="98">
        <f t="shared" si="29"/>
        <v>5000000</v>
      </c>
      <c r="T43" s="98">
        <f t="shared" si="29"/>
        <v>4998730.0999999996</v>
      </c>
      <c r="U43" s="98" t="str">
        <f>H43</f>
        <v>0</v>
      </c>
      <c r="V43" s="98" t="str">
        <f>I43</f>
        <v>0</v>
      </c>
      <c r="W43" s="233"/>
    </row>
    <row r="44" spans="1:23">
      <c r="A44" s="229"/>
      <c r="B44" s="169" t="s">
        <v>276</v>
      </c>
      <c r="C44" s="67"/>
      <c r="D44" s="170"/>
      <c r="E44" s="170"/>
      <c r="F44" s="170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233"/>
    </row>
    <row r="45" spans="1:23">
      <c r="A45" s="229"/>
      <c r="B45" s="169" t="s">
        <v>64</v>
      </c>
      <c r="C45" s="68" t="s">
        <v>36</v>
      </c>
      <c r="D45" s="68" t="s">
        <v>47</v>
      </c>
      <c r="E45" s="68" t="s">
        <v>164</v>
      </c>
      <c r="F45" s="68" t="s">
        <v>103</v>
      </c>
      <c r="G45" s="57">
        <v>5000000</v>
      </c>
      <c r="H45" s="57" t="s">
        <v>280</v>
      </c>
      <c r="I45" s="57" t="s">
        <v>280</v>
      </c>
      <c r="J45" s="57" t="s">
        <v>279</v>
      </c>
      <c r="K45" s="57"/>
      <c r="L45" s="57"/>
      <c r="M45" s="57">
        <v>0</v>
      </c>
      <c r="N45" s="57">
        <v>0</v>
      </c>
      <c r="O45" s="57">
        <v>0</v>
      </c>
      <c r="P45" s="57">
        <v>0</v>
      </c>
      <c r="Q45" s="57">
        <v>4750000</v>
      </c>
      <c r="R45" s="57">
        <v>4750000</v>
      </c>
      <c r="S45" s="57">
        <f>Q45+250000</f>
        <v>5000000</v>
      </c>
      <c r="T45" s="57">
        <v>4998730.0999999996</v>
      </c>
      <c r="U45" s="57" t="str">
        <f>H45</f>
        <v>0</v>
      </c>
      <c r="V45" s="57" t="str">
        <f>I45</f>
        <v>0</v>
      </c>
      <c r="W45" s="233"/>
    </row>
    <row r="46" spans="1:23" ht="30">
      <c r="A46" s="229" t="s">
        <v>33</v>
      </c>
      <c r="B46" s="159" t="s">
        <v>71</v>
      </c>
      <c r="C46" s="167" t="s">
        <v>178</v>
      </c>
      <c r="D46" s="167" t="s">
        <v>178</v>
      </c>
      <c r="E46" s="168" t="str">
        <f>E48</f>
        <v>1220002</v>
      </c>
      <c r="F46" s="167" t="s">
        <v>178</v>
      </c>
      <c r="G46" s="98">
        <f>G48</f>
        <v>80000</v>
      </c>
      <c r="H46" s="98">
        <f t="shared" ref="H46:J46" si="30">H48</f>
        <v>80000</v>
      </c>
      <c r="I46" s="98">
        <f t="shared" si="30"/>
        <v>80000</v>
      </c>
      <c r="J46" s="98">
        <f t="shared" si="30"/>
        <v>240000</v>
      </c>
      <c r="K46" s="98">
        <f>K48</f>
        <v>80000</v>
      </c>
      <c r="L46" s="98">
        <f t="shared" ref="L46:M46" si="31">L48</f>
        <v>80000</v>
      </c>
      <c r="M46" s="98">
        <f t="shared" si="31"/>
        <v>0</v>
      </c>
      <c r="N46" s="98">
        <f t="shared" ref="N46:T46" si="32">N48</f>
        <v>0</v>
      </c>
      <c r="O46" s="98">
        <f t="shared" si="32"/>
        <v>0</v>
      </c>
      <c r="P46" s="98">
        <f t="shared" si="32"/>
        <v>0</v>
      </c>
      <c r="Q46" s="98">
        <f t="shared" si="32"/>
        <v>80000</v>
      </c>
      <c r="R46" s="98">
        <f t="shared" si="32"/>
        <v>80000</v>
      </c>
      <c r="S46" s="98">
        <f t="shared" si="32"/>
        <v>80000</v>
      </c>
      <c r="T46" s="98">
        <f t="shared" si="32"/>
        <v>80000</v>
      </c>
      <c r="U46" s="98">
        <f>H46</f>
        <v>80000</v>
      </c>
      <c r="V46" s="98">
        <f>I46</f>
        <v>80000</v>
      </c>
      <c r="W46" s="233"/>
    </row>
    <row r="47" spans="1:23">
      <c r="A47" s="229"/>
      <c r="B47" s="169" t="s">
        <v>276</v>
      </c>
      <c r="C47" s="67"/>
      <c r="D47" s="170"/>
      <c r="E47" s="170"/>
      <c r="F47" s="170"/>
      <c r="G47" s="57"/>
      <c r="H47" s="57"/>
      <c r="I47" s="57"/>
      <c r="J47" s="57"/>
      <c r="K47" s="57"/>
      <c r="L47" s="57"/>
      <c r="M47" s="56"/>
      <c r="N47" s="56"/>
      <c r="O47" s="56"/>
      <c r="P47" s="56"/>
      <c r="Q47" s="56"/>
      <c r="R47" s="56"/>
      <c r="S47" s="56"/>
      <c r="T47" s="56"/>
      <c r="U47" s="57"/>
      <c r="V47" s="57"/>
      <c r="W47" s="233"/>
    </row>
    <row r="48" spans="1:23">
      <c r="A48" s="229"/>
      <c r="B48" s="169" t="s">
        <v>64</v>
      </c>
      <c r="C48" s="68" t="str">
        <f>'13.ПП2.БДД.2.Мер.'!C21</f>
        <v>009</v>
      </c>
      <c r="D48" s="68" t="str">
        <f>'13.ПП2.БДД.2.Мер.'!D21</f>
        <v>0113</v>
      </c>
      <c r="E48" s="68" t="str">
        <f>'13.ПП2.БДД.2.Мер.'!E21</f>
        <v>1220002</v>
      </c>
      <c r="F48" s="68" t="str">
        <f>'13.ПП2.БДД.2.Мер.'!F21</f>
        <v>244</v>
      </c>
      <c r="G48" s="57">
        <f>'13.ПП2.БДД.2.Мер.'!G21</f>
        <v>80000</v>
      </c>
      <c r="H48" s="57">
        <f>'13.ПП2.БДД.2.Мер.'!H21</f>
        <v>80000</v>
      </c>
      <c r="I48" s="57">
        <f>'13.ПП2.БДД.2.Мер.'!I21</f>
        <v>80000</v>
      </c>
      <c r="J48" s="57">
        <f>'13.ПП2.БДД.2.Мер.'!J21</f>
        <v>240000</v>
      </c>
      <c r="K48" s="57">
        <v>80000</v>
      </c>
      <c r="L48" s="57">
        <v>80000</v>
      </c>
      <c r="M48" s="57">
        <v>0</v>
      </c>
      <c r="N48" s="57">
        <v>0</v>
      </c>
      <c r="O48" s="57">
        <v>0</v>
      </c>
      <c r="P48" s="57">
        <v>0</v>
      </c>
      <c r="Q48" s="57">
        <v>80000</v>
      </c>
      <c r="R48" s="57">
        <v>80000</v>
      </c>
      <c r="S48" s="57">
        <v>80000</v>
      </c>
      <c r="T48" s="57">
        <v>80000</v>
      </c>
      <c r="U48" s="57">
        <f>H48</f>
        <v>80000</v>
      </c>
      <c r="V48" s="57">
        <f>I48</f>
        <v>80000</v>
      </c>
      <c r="W48" s="233"/>
    </row>
    <row r="49" spans="1:23" ht="30">
      <c r="A49" s="229" t="s">
        <v>115</v>
      </c>
      <c r="B49" s="159" t="s">
        <v>73</v>
      </c>
      <c r="C49" s="167" t="s">
        <v>178</v>
      </c>
      <c r="D49" s="167" t="s">
        <v>178</v>
      </c>
      <c r="E49" s="168" t="str">
        <f>E51</f>
        <v>1220003</v>
      </c>
      <c r="F49" s="167" t="s">
        <v>178</v>
      </c>
      <c r="G49" s="98">
        <f>G51</f>
        <v>90000</v>
      </c>
      <c r="H49" s="98">
        <f t="shared" ref="H49:J49" si="33">H51</f>
        <v>90000</v>
      </c>
      <c r="I49" s="98">
        <f t="shared" si="33"/>
        <v>90000</v>
      </c>
      <c r="J49" s="98">
        <f t="shared" si="33"/>
        <v>270000</v>
      </c>
      <c r="K49" s="98">
        <f>K51</f>
        <v>90000</v>
      </c>
      <c r="L49" s="98">
        <f t="shared" ref="L49:T49" si="34">L51</f>
        <v>90000</v>
      </c>
      <c r="M49" s="98">
        <f t="shared" si="34"/>
        <v>0</v>
      </c>
      <c r="N49" s="98">
        <f t="shared" si="34"/>
        <v>0</v>
      </c>
      <c r="O49" s="98">
        <f t="shared" si="34"/>
        <v>90000</v>
      </c>
      <c r="P49" s="98">
        <f t="shared" si="34"/>
        <v>90000</v>
      </c>
      <c r="Q49" s="98">
        <f t="shared" si="34"/>
        <v>90000</v>
      </c>
      <c r="R49" s="98">
        <f t="shared" si="34"/>
        <v>90000</v>
      </c>
      <c r="S49" s="98">
        <f t="shared" si="34"/>
        <v>90000</v>
      </c>
      <c r="T49" s="98">
        <f t="shared" si="34"/>
        <v>90000</v>
      </c>
      <c r="U49" s="98">
        <f>H49</f>
        <v>90000</v>
      </c>
      <c r="V49" s="98">
        <f>I49</f>
        <v>90000</v>
      </c>
      <c r="W49" s="233"/>
    </row>
    <row r="50" spans="1:23">
      <c r="A50" s="229"/>
      <c r="B50" s="169" t="s">
        <v>276</v>
      </c>
      <c r="C50" s="67"/>
      <c r="D50" s="170"/>
      <c r="E50" s="170"/>
      <c r="F50" s="170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233"/>
    </row>
    <row r="51" spans="1:23">
      <c r="A51" s="229"/>
      <c r="B51" s="169" t="s">
        <v>64</v>
      </c>
      <c r="C51" s="68" t="str">
        <f>'13.ПП2.БДД.2.Мер.'!C22</f>
        <v>009</v>
      </c>
      <c r="D51" s="68" t="str">
        <f>'13.ПП2.БДД.2.Мер.'!D22</f>
        <v>0113</v>
      </c>
      <c r="E51" s="68" t="str">
        <f>'13.ПП2.БДД.2.Мер.'!E22</f>
        <v>1220003</v>
      </c>
      <c r="F51" s="68" t="str">
        <f>'13.ПП2.БДД.2.Мер.'!F22</f>
        <v>244</v>
      </c>
      <c r="G51" s="57">
        <f>'13.ПП2.БДД.2.Мер.'!G22</f>
        <v>90000</v>
      </c>
      <c r="H51" s="57">
        <f>'13.ПП2.БДД.2.Мер.'!H22</f>
        <v>90000</v>
      </c>
      <c r="I51" s="57">
        <f>'13.ПП2.БДД.2.Мер.'!I22</f>
        <v>90000</v>
      </c>
      <c r="J51" s="57">
        <f>'13.ПП2.БДД.2.Мер.'!J22</f>
        <v>270000</v>
      </c>
      <c r="K51" s="57">
        <v>90000</v>
      </c>
      <c r="L51" s="57">
        <v>90000</v>
      </c>
      <c r="M51" s="57">
        <v>0</v>
      </c>
      <c r="N51" s="57">
        <v>0</v>
      </c>
      <c r="O51" s="57">
        <v>90000</v>
      </c>
      <c r="P51" s="57">
        <v>90000</v>
      </c>
      <c r="Q51" s="57">
        <v>90000</v>
      </c>
      <c r="R51" s="57">
        <v>90000</v>
      </c>
      <c r="S51" s="57">
        <v>90000</v>
      </c>
      <c r="T51" s="57">
        <v>90000</v>
      </c>
      <c r="U51" s="57">
        <f>H51</f>
        <v>90000</v>
      </c>
      <c r="V51" s="57">
        <f>I51</f>
        <v>90000</v>
      </c>
      <c r="W51" s="233"/>
    </row>
    <row r="52" spans="1:23" ht="75">
      <c r="A52" s="229" t="s">
        <v>216</v>
      </c>
      <c r="B52" s="159" t="s">
        <v>217</v>
      </c>
      <c r="C52" s="167" t="s">
        <v>178</v>
      </c>
      <c r="D52" s="167" t="s">
        <v>178</v>
      </c>
      <c r="E52" s="168" t="str">
        <f>E54</f>
        <v>1227491</v>
      </c>
      <c r="F52" s="167" t="s">
        <v>178</v>
      </c>
      <c r="G52" s="98">
        <f>G54</f>
        <v>46800</v>
      </c>
      <c r="H52" s="98">
        <f t="shared" ref="H52:J52" si="35">H54</f>
        <v>0</v>
      </c>
      <c r="I52" s="98">
        <f t="shared" si="35"/>
        <v>0</v>
      </c>
      <c r="J52" s="98">
        <f t="shared" si="35"/>
        <v>46800</v>
      </c>
      <c r="K52" s="98">
        <f>K54</f>
        <v>46800</v>
      </c>
      <c r="L52" s="98">
        <f t="shared" ref="L52:T52" si="36">L54</f>
        <v>46800</v>
      </c>
      <c r="M52" s="98">
        <f t="shared" si="36"/>
        <v>0</v>
      </c>
      <c r="N52" s="98">
        <f t="shared" si="36"/>
        <v>0</v>
      </c>
      <c r="O52" s="98">
        <f t="shared" si="36"/>
        <v>0</v>
      </c>
      <c r="P52" s="98">
        <f>P54</f>
        <v>0</v>
      </c>
      <c r="Q52" s="98">
        <f t="shared" si="36"/>
        <v>46800</v>
      </c>
      <c r="R52" s="98">
        <f t="shared" si="36"/>
        <v>46800</v>
      </c>
      <c r="S52" s="98">
        <f t="shared" si="36"/>
        <v>46800</v>
      </c>
      <c r="T52" s="98">
        <f t="shared" si="36"/>
        <v>46800</v>
      </c>
      <c r="U52" s="98">
        <f>H52</f>
        <v>0</v>
      </c>
      <c r="V52" s="98">
        <f>I52</f>
        <v>0</v>
      </c>
      <c r="W52" s="233"/>
    </row>
    <row r="53" spans="1:23">
      <c r="A53" s="229"/>
      <c r="B53" s="169" t="s">
        <v>276</v>
      </c>
      <c r="C53" s="67"/>
      <c r="D53" s="170"/>
      <c r="E53" s="170"/>
      <c r="F53" s="170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233"/>
    </row>
    <row r="54" spans="1:23">
      <c r="A54" s="229"/>
      <c r="B54" s="169" t="s">
        <v>64</v>
      </c>
      <c r="C54" s="68" t="str">
        <f>'13.ПП2.БДД.2.Мер.'!C23</f>
        <v>009</v>
      </c>
      <c r="D54" s="68" t="str">
        <f>'13.ПП2.БДД.2.Мер.'!D23</f>
        <v>0409</v>
      </c>
      <c r="E54" s="68" t="str">
        <f>'13.ПП2.БДД.2.Мер.'!E23</f>
        <v>1227491</v>
      </c>
      <c r="F54" s="68" t="str">
        <f>'13.ПП2.БДД.2.Мер.'!F23</f>
        <v>244</v>
      </c>
      <c r="G54" s="57">
        <f>'13.ПП2.БДД.2.Мер.'!G23</f>
        <v>46800</v>
      </c>
      <c r="H54" s="57">
        <f>'13.ПП2.БДД.2.Мер.'!H23</f>
        <v>0</v>
      </c>
      <c r="I54" s="57">
        <f>'13.ПП2.БДД.2.Мер.'!I23</f>
        <v>0</v>
      </c>
      <c r="J54" s="57">
        <f>'13.ПП2.БДД.2.Мер.'!J23</f>
        <v>46800</v>
      </c>
      <c r="K54" s="57">
        <v>46800</v>
      </c>
      <c r="L54" s="57">
        <v>46800</v>
      </c>
      <c r="M54" s="57">
        <v>0</v>
      </c>
      <c r="N54" s="57">
        <v>0</v>
      </c>
      <c r="O54" s="57">
        <v>0</v>
      </c>
      <c r="P54" s="57">
        <v>0</v>
      </c>
      <c r="Q54" s="57">
        <v>46800</v>
      </c>
      <c r="R54" s="57">
        <v>46800</v>
      </c>
      <c r="S54" s="57">
        <f>Q54</f>
        <v>46800</v>
      </c>
      <c r="T54" s="57">
        <v>46800</v>
      </c>
      <c r="U54" s="57">
        <f>H54</f>
        <v>0</v>
      </c>
      <c r="V54" s="57">
        <f>I54</f>
        <v>0</v>
      </c>
      <c r="W54" s="233"/>
    </row>
    <row r="55" spans="1:23" ht="90">
      <c r="A55" s="229" t="s">
        <v>218</v>
      </c>
      <c r="B55" s="159" t="s">
        <v>240</v>
      </c>
      <c r="C55" s="167" t="s">
        <v>178</v>
      </c>
      <c r="D55" s="167" t="s">
        <v>178</v>
      </c>
      <c r="E55" s="168" t="str">
        <f>E57</f>
        <v>1220005</v>
      </c>
      <c r="F55" s="167" t="s">
        <v>178</v>
      </c>
      <c r="G55" s="98">
        <f>G57</f>
        <v>9360</v>
      </c>
      <c r="H55" s="98">
        <f t="shared" ref="H55:J55" si="37">H57</f>
        <v>0</v>
      </c>
      <c r="I55" s="98">
        <f t="shared" si="37"/>
        <v>0</v>
      </c>
      <c r="J55" s="98">
        <f t="shared" si="37"/>
        <v>9360</v>
      </c>
      <c r="K55" s="98"/>
      <c r="L55" s="98"/>
      <c r="M55" s="98">
        <f>M57</f>
        <v>0</v>
      </c>
      <c r="N55" s="98">
        <f t="shared" ref="N55:T55" si="38">N57</f>
        <v>0</v>
      </c>
      <c r="O55" s="98">
        <f t="shared" si="38"/>
        <v>9360</v>
      </c>
      <c r="P55" s="98">
        <f t="shared" si="38"/>
        <v>0</v>
      </c>
      <c r="Q55" s="98">
        <f t="shared" si="38"/>
        <v>9360</v>
      </c>
      <c r="R55" s="98">
        <f t="shared" si="38"/>
        <v>9360</v>
      </c>
      <c r="S55" s="98">
        <f t="shared" si="38"/>
        <v>9360</v>
      </c>
      <c r="T55" s="98">
        <f t="shared" si="38"/>
        <v>9360</v>
      </c>
      <c r="U55" s="98">
        <f>H55</f>
        <v>0</v>
      </c>
      <c r="V55" s="98">
        <f>I55</f>
        <v>0</v>
      </c>
      <c r="W55" s="233"/>
    </row>
    <row r="56" spans="1:23">
      <c r="A56" s="229"/>
      <c r="B56" s="169" t="s">
        <v>276</v>
      </c>
      <c r="C56" s="67"/>
      <c r="D56" s="170"/>
      <c r="E56" s="170"/>
      <c r="F56" s="170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233"/>
    </row>
    <row r="57" spans="1:23">
      <c r="A57" s="229"/>
      <c r="B57" s="169" t="s">
        <v>64</v>
      </c>
      <c r="C57" s="68" t="str">
        <f>'13.ПП2.БДД.2.Мер.'!C24</f>
        <v>009</v>
      </c>
      <c r="D57" s="68" t="str">
        <f>'13.ПП2.БДД.2.Мер.'!D24</f>
        <v>0409</v>
      </c>
      <c r="E57" s="68" t="str">
        <f>'13.ПП2.БДД.2.Мер.'!E24</f>
        <v>1220005</v>
      </c>
      <c r="F57" s="68" t="str">
        <f>'13.ПП2.БДД.2.Мер.'!F24</f>
        <v>244</v>
      </c>
      <c r="G57" s="57">
        <f>'13.ПП2.БДД.2.Мер.'!G24</f>
        <v>9360</v>
      </c>
      <c r="H57" s="57">
        <f>'13.ПП2.БДД.2.Мер.'!H24</f>
        <v>0</v>
      </c>
      <c r="I57" s="57">
        <f>'13.ПП2.БДД.2.Мер.'!I24</f>
        <v>0</v>
      </c>
      <c r="J57" s="57">
        <f>'13.ПП2.БДД.2.Мер.'!J24</f>
        <v>9360</v>
      </c>
      <c r="K57" s="57">
        <v>9360</v>
      </c>
      <c r="L57" s="57">
        <v>9360</v>
      </c>
      <c r="M57" s="57">
        <v>0</v>
      </c>
      <c r="N57" s="57">
        <v>0</v>
      </c>
      <c r="O57" s="57">
        <f>G57</f>
        <v>9360</v>
      </c>
      <c r="P57" s="57">
        <v>0</v>
      </c>
      <c r="Q57" s="57">
        <f>O57</f>
        <v>9360</v>
      </c>
      <c r="R57" s="57">
        <v>9360</v>
      </c>
      <c r="S57" s="57">
        <f>Q57</f>
        <v>9360</v>
      </c>
      <c r="T57" s="57">
        <v>9360</v>
      </c>
      <c r="U57" s="57">
        <f>H57</f>
        <v>0</v>
      </c>
      <c r="V57" s="57">
        <f>I57</f>
        <v>0</v>
      </c>
      <c r="W57" s="233"/>
    </row>
    <row r="58" spans="1:23" ht="60">
      <c r="A58" s="229" t="s">
        <v>241</v>
      </c>
      <c r="B58" s="159" t="s">
        <v>219</v>
      </c>
      <c r="C58" s="167" t="s">
        <v>178</v>
      </c>
      <c r="D58" s="167" t="s">
        <v>178</v>
      </c>
      <c r="E58" s="168" t="str">
        <f>E60</f>
        <v>1227492</v>
      </c>
      <c r="F58" s="167" t="s">
        <v>178</v>
      </c>
      <c r="G58" s="98">
        <f>G60</f>
        <v>310000</v>
      </c>
      <c r="H58" s="98">
        <f t="shared" ref="H58:J58" si="39">H60</f>
        <v>0</v>
      </c>
      <c r="I58" s="98">
        <f t="shared" si="39"/>
        <v>0</v>
      </c>
      <c r="J58" s="98" t="str">
        <f t="shared" si="39"/>
        <v>310000</v>
      </c>
      <c r="K58" s="98">
        <f>K60</f>
        <v>465000</v>
      </c>
      <c r="L58" s="98">
        <f t="shared" ref="L58:T58" si="40">L60</f>
        <v>465000</v>
      </c>
      <c r="M58" s="98">
        <f t="shared" si="40"/>
        <v>0</v>
      </c>
      <c r="N58" s="98">
        <f t="shared" si="40"/>
        <v>0</v>
      </c>
      <c r="O58" s="98">
        <f t="shared" si="40"/>
        <v>0</v>
      </c>
      <c r="P58" s="98">
        <f>P60</f>
        <v>0</v>
      </c>
      <c r="Q58" s="98">
        <f t="shared" si="40"/>
        <v>310000</v>
      </c>
      <c r="R58" s="98">
        <f t="shared" si="40"/>
        <v>310000</v>
      </c>
      <c r="S58" s="98">
        <f t="shared" si="40"/>
        <v>310000</v>
      </c>
      <c r="T58" s="98">
        <f t="shared" si="40"/>
        <v>310000</v>
      </c>
      <c r="U58" s="98">
        <f>H58</f>
        <v>0</v>
      </c>
      <c r="V58" s="98">
        <f>I58</f>
        <v>0</v>
      </c>
      <c r="W58" s="233"/>
    </row>
    <row r="59" spans="1:23">
      <c r="A59" s="229"/>
      <c r="B59" s="169" t="s">
        <v>276</v>
      </c>
      <c r="C59" s="67"/>
      <c r="D59" s="170"/>
      <c r="E59" s="170"/>
      <c r="F59" s="170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233"/>
    </row>
    <row r="60" spans="1:23">
      <c r="A60" s="229"/>
      <c r="B60" s="169" t="s">
        <v>64</v>
      </c>
      <c r="C60" s="68" t="s">
        <v>36</v>
      </c>
      <c r="D60" s="68" t="s">
        <v>47</v>
      </c>
      <c r="E60" s="68" t="s">
        <v>213</v>
      </c>
      <c r="F60" s="68" t="s">
        <v>103</v>
      </c>
      <c r="G60" s="57">
        <v>310000</v>
      </c>
      <c r="H60" s="57">
        <v>0</v>
      </c>
      <c r="I60" s="57">
        <v>0</v>
      </c>
      <c r="J60" s="57" t="s">
        <v>281</v>
      </c>
      <c r="K60" s="57">
        <v>465000</v>
      </c>
      <c r="L60" s="57">
        <v>465000</v>
      </c>
      <c r="M60" s="57">
        <v>0</v>
      </c>
      <c r="N60" s="57">
        <v>0</v>
      </c>
      <c r="O60" s="57">
        <v>0</v>
      </c>
      <c r="P60" s="57">
        <v>0</v>
      </c>
      <c r="Q60" s="57">
        <v>310000</v>
      </c>
      <c r="R60" s="57">
        <v>310000</v>
      </c>
      <c r="S60" s="57">
        <f>Q60</f>
        <v>310000</v>
      </c>
      <c r="T60" s="57">
        <v>310000</v>
      </c>
      <c r="U60" s="57">
        <f>H60</f>
        <v>0</v>
      </c>
      <c r="V60" s="57">
        <f>I60</f>
        <v>0</v>
      </c>
      <c r="W60" s="233"/>
    </row>
    <row r="61" spans="1:23" ht="60">
      <c r="A61" s="229" t="s">
        <v>242</v>
      </c>
      <c r="B61" s="159" t="s">
        <v>243</v>
      </c>
      <c r="C61" s="167" t="s">
        <v>178</v>
      </c>
      <c r="D61" s="167" t="s">
        <v>178</v>
      </c>
      <c r="E61" s="168" t="str">
        <f>E63</f>
        <v>1220006</v>
      </c>
      <c r="F61" s="167" t="s">
        <v>178</v>
      </c>
      <c r="G61" s="98">
        <f>G63</f>
        <v>62000</v>
      </c>
      <c r="H61" s="98">
        <f t="shared" ref="H61:J61" si="41">H63</f>
        <v>0</v>
      </c>
      <c r="I61" s="98">
        <f t="shared" si="41"/>
        <v>0</v>
      </c>
      <c r="J61" s="98">
        <f t="shared" si="41"/>
        <v>62000</v>
      </c>
      <c r="K61" s="98"/>
      <c r="L61" s="98"/>
      <c r="M61" s="98">
        <f t="shared" ref="M61:T61" si="42">M63</f>
        <v>0</v>
      </c>
      <c r="N61" s="98">
        <f t="shared" si="42"/>
        <v>0</v>
      </c>
      <c r="O61" s="98">
        <f t="shared" si="42"/>
        <v>62000</v>
      </c>
      <c r="P61" s="98">
        <f t="shared" si="42"/>
        <v>0</v>
      </c>
      <c r="Q61" s="98">
        <f t="shared" si="42"/>
        <v>62000</v>
      </c>
      <c r="R61" s="98">
        <f t="shared" si="42"/>
        <v>62000</v>
      </c>
      <c r="S61" s="98">
        <f t="shared" si="42"/>
        <v>62000</v>
      </c>
      <c r="T61" s="98">
        <f t="shared" si="42"/>
        <v>62000</v>
      </c>
      <c r="U61" s="98">
        <f>H61</f>
        <v>0</v>
      </c>
      <c r="V61" s="98">
        <f>I61</f>
        <v>0</v>
      </c>
      <c r="W61" s="233"/>
    </row>
    <row r="62" spans="1:23">
      <c r="A62" s="229"/>
      <c r="B62" s="169" t="s">
        <v>276</v>
      </c>
      <c r="C62" s="67"/>
      <c r="D62" s="170"/>
      <c r="E62" s="170"/>
      <c r="F62" s="170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233"/>
    </row>
    <row r="63" spans="1:23">
      <c r="A63" s="229"/>
      <c r="B63" s="169" t="s">
        <v>64</v>
      </c>
      <c r="C63" s="68" t="s">
        <v>36</v>
      </c>
      <c r="D63" s="68" t="s">
        <v>47</v>
      </c>
      <c r="E63" s="68" t="s">
        <v>239</v>
      </c>
      <c r="F63" s="68" t="s">
        <v>103</v>
      </c>
      <c r="G63" s="57">
        <v>62000</v>
      </c>
      <c r="H63" s="57">
        <v>0</v>
      </c>
      <c r="I63" s="57">
        <v>0</v>
      </c>
      <c r="J63" s="57">
        <v>62000</v>
      </c>
      <c r="K63" s="57">
        <v>93000</v>
      </c>
      <c r="L63" s="57">
        <v>93000</v>
      </c>
      <c r="M63" s="57">
        <v>0</v>
      </c>
      <c r="N63" s="57">
        <v>0</v>
      </c>
      <c r="O63" s="57">
        <f>G63</f>
        <v>62000</v>
      </c>
      <c r="P63" s="57">
        <v>0</v>
      </c>
      <c r="Q63" s="57">
        <f>O63</f>
        <v>62000</v>
      </c>
      <c r="R63" s="57">
        <v>62000</v>
      </c>
      <c r="S63" s="57">
        <f>Q63</f>
        <v>62000</v>
      </c>
      <c r="T63" s="57">
        <v>62000</v>
      </c>
      <c r="U63" s="57">
        <f t="shared" ref="U63:V65" si="43">H63</f>
        <v>0</v>
      </c>
      <c r="V63" s="57">
        <f t="shared" si="43"/>
        <v>0</v>
      </c>
      <c r="W63" s="233"/>
    </row>
    <row r="64" spans="1:23" ht="73.5" customHeight="1">
      <c r="A64" s="125" t="s">
        <v>8</v>
      </c>
      <c r="B64" s="84" t="s">
        <v>100</v>
      </c>
      <c r="C64" s="166" t="s">
        <v>5</v>
      </c>
      <c r="D64" s="166" t="str">
        <f>C64</f>
        <v>Х</v>
      </c>
      <c r="E64" s="166">
        <v>1230000</v>
      </c>
      <c r="F64" s="166" t="s">
        <v>178</v>
      </c>
      <c r="G64" s="118">
        <f>'16.ПП3.Трансп.2.Мер.'!G11</f>
        <v>116889740</v>
      </c>
      <c r="H64" s="118">
        <f>'16.ПП3.Трансп.2.Мер.'!H11</f>
        <v>80559000</v>
      </c>
      <c r="I64" s="118">
        <f>'16.ПП3.Трансп.2.Мер.'!I11</f>
        <v>80559000</v>
      </c>
      <c r="J64" s="118">
        <f>'16.ПП3.Трансп.2.Мер.'!J11</f>
        <v>278007740</v>
      </c>
      <c r="K64" s="118">
        <v>73856000</v>
      </c>
      <c r="L64" s="118">
        <v>72956001.200000003</v>
      </c>
      <c r="M64" s="118">
        <f>M65+M68</f>
        <v>16917000</v>
      </c>
      <c r="N64" s="118">
        <f t="shared" ref="N64:T64" si="44">N65+N68</f>
        <v>16917000</v>
      </c>
      <c r="O64" s="118">
        <f t="shared" si="44"/>
        <v>31397000</v>
      </c>
      <c r="P64" s="118">
        <f t="shared" si="44"/>
        <v>27826582.460000001</v>
      </c>
      <c r="Q64" s="118">
        <f t="shared" si="44"/>
        <v>97704827.319999993</v>
      </c>
      <c r="R64" s="118">
        <f t="shared" si="44"/>
        <v>97704827.319999993</v>
      </c>
      <c r="S64" s="118">
        <f t="shared" si="44"/>
        <v>116889740</v>
      </c>
      <c r="T64" s="118">
        <f t="shared" si="44"/>
        <v>116889740</v>
      </c>
      <c r="U64" s="118">
        <f t="shared" si="43"/>
        <v>80559000</v>
      </c>
      <c r="V64" s="118">
        <f t="shared" si="43"/>
        <v>80559000</v>
      </c>
      <c r="W64" s="110"/>
    </row>
    <row r="65" spans="1:23" ht="75">
      <c r="A65" s="229" t="s">
        <v>34</v>
      </c>
      <c r="B65" s="159" t="s">
        <v>282</v>
      </c>
      <c r="C65" s="167" t="s">
        <v>178</v>
      </c>
      <c r="D65" s="167" t="s">
        <v>178</v>
      </c>
      <c r="E65" s="168" t="str">
        <f>E67</f>
        <v>1230001</v>
      </c>
      <c r="F65" s="167" t="s">
        <v>178</v>
      </c>
      <c r="G65" s="98">
        <f>G67</f>
        <v>80559000</v>
      </c>
      <c r="H65" s="98">
        <f t="shared" ref="H65:J65" si="45">H67</f>
        <v>80559000</v>
      </c>
      <c r="I65" s="98">
        <f t="shared" si="45"/>
        <v>80559000</v>
      </c>
      <c r="J65" s="98">
        <f t="shared" si="45"/>
        <v>241677000</v>
      </c>
      <c r="K65" s="98">
        <f>K67</f>
        <v>73856000</v>
      </c>
      <c r="L65" s="98">
        <f t="shared" ref="L65:T65" si="46">L67</f>
        <v>72956001.200000003</v>
      </c>
      <c r="M65" s="98">
        <f t="shared" si="46"/>
        <v>16917000</v>
      </c>
      <c r="N65" s="98">
        <f t="shared" si="46"/>
        <v>16917000</v>
      </c>
      <c r="O65" s="98">
        <f t="shared" si="46"/>
        <v>31397000</v>
      </c>
      <c r="P65" s="98">
        <f t="shared" si="46"/>
        <v>27826582.460000001</v>
      </c>
      <c r="Q65" s="98">
        <f t="shared" si="46"/>
        <v>61374087.32</v>
      </c>
      <c r="R65" s="98">
        <f t="shared" si="46"/>
        <v>61374087.32</v>
      </c>
      <c r="S65" s="98">
        <f t="shared" si="46"/>
        <v>80559000</v>
      </c>
      <c r="T65" s="98">
        <f t="shared" si="46"/>
        <v>80559000</v>
      </c>
      <c r="U65" s="98">
        <f t="shared" si="43"/>
        <v>80559000</v>
      </c>
      <c r="V65" s="98">
        <f t="shared" si="43"/>
        <v>80559000</v>
      </c>
      <c r="W65" s="233"/>
    </row>
    <row r="66" spans="1:23" s="175" customFormat="1" ht="12.75" customHeight="1">
      <c r="A66" s="229"/>
      <c r="B66" s="169" t="s">
        <v>276</v>
      </c>
      <c r="C66" s="67"/>
      <c r="D66" s="170"/>
      <c r="E66" s="170"/>
      <c r="F66" s="170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233"/>
    </row>
    <row r="67" spans="1:23" s="175" customFormat="1" ht="12.75" customHeight="1">
      <c r="A67" s="229"/>
      <c r="B67" s="169" t="s">
        <v>64</v>
      </c>
      <c r="C67" s="57" t="str">
        <f>'16.ПП3.Трансп.2.Мер.'!C9</f>
        <v>009</v>
      </c>
      <c r="D67" s="57" t="str">
        <f>'16.ПП3.Трансп.2.Мер.'!D9</f>
        <v>0408</v>
      </c>
      <c r="E67" s="57" t="str">
        <f>'16.ПП3.Трансп.2.Мер.'!E9</f>
        <v>1230001</v>
      </c>
      <c r="F67" s="57" t="str">
        <f>'16.ПП3.Трансп.2.Мер.'!F9</f>
        <v>810</v>
      </c>
      <c r="G67" s="57">
        <f>'16.ПП3.Трансп.2.Мер.'!G9</f>
        <v>80559000</v>
      </c>
      <c r="H67" s="57">
        <f>'16.ПП3.Трансп.2.Мер.'!H9</f>
        <v>80559000</v>
      </c>
      <c r="I67" s="57">
        <f>'16.ПП3.Трансп.2.Мер.'!I9</f>
        <v>80559000</v>
      </c>
      <c r="J67" s="57">
        <f>'16.ПП3.Трансп.2.Мер.'!J9</f>
        <v>241677000</v>
      </c>
      <c r="K67" s="57">
        <v>73856000</v>
      </c>
      <c r="L67" s="57">
        <v>72956001.200000003</v>
      </c>
      <c r="M67" s="57">
        <v>16917000</v>
      </c>
      <c r="N67" s="57">
        <f>M67</f>
        <v>16917000</v>
      </c>
      <c r="O67" s="57">
        <f>M67+14480000</f>
        <v>31397000</v>
      </c>
      <c r="P67" s="57">
        <v>27826582.460000001</v>
      </c>
      <c r="Q67" s="57">
        <v>61374087.32</v>
      </c>
      <c r="R67" s="57">
        <v>61374087.32</v>
      </c>
      <c r="S67" s="57">
        <f>G67</f>
        <v>80559000</v>
      </c>
      <c r="T67" s="57">
        <v>80559000</v>
      </c>
      <c r="U67" s="57">
        <f>H67</f>
        <v>80559000</v>
      </c>
      <c r="V67" s="57">
        <f>I67</f>
        <v>80559000</v>
      </c>
      <c r="W67" s="233"/>
    </row>
    <row r="68" spans="1:23">
      <c r="A68" s="229" t="s">
        <v>180</v>
      </c>
      <c r="B68" s="159" t="s">
        <v>167</v>
      </c>
      <c r="C68" s="167"/>
      <c r="D68" s="167"/>
      <c r="E68" s="168"/>
      <c r="F68" s="167"/>
      <c r="G68" s="98">
        <f>G70</f>
        <v>36330740</v>
      </c>
      <c r="H68" s="98">
        <f t="shared" ref="H68:J68" si="47">H70</f>
        <v>0</v>
      </c>
      <c r="I68" s="98">
        <f t="shared" si="47"/>
        <v>0</v>
      </c>
      <c r="J68" s="98">
        <f t="shared" si="47"/>
        <v>36330740</v>
      </c>
      <c r="K68" s="98">
        <f>K70</f>
        <v>0</v>
      </c>
      <c r="L68" s="98">
        <f t="shared" ref="L68:T68" si="48">L70</f>
        <v>0</v>
      </c>
      <c r="M68" s="98">
        <f t="shared" si="48"/>
        <v>0</v>
      </c>
      <c r="N68" s="98">
        <f t="shared" si="48"/>
        <v>0</v>
      </c>
      <c r="O68" s="98">
        <f t="shared" si="48"/>
        <v>0</v>
      </c>
      <c r="P68" s="98">
        <f t="shared" si="48"/>
        <v>0</v>
      </c>
      <c r="Q68" s="98">
        <f t="shared" si="48"/>
        <v>36330740</v>
      </c>
      <c r="R68" s="98">
        <f t="shared" si="48"/>
        <v>36330740</v>
      </c>
      <c r="S68" s="98">
        <f t="shared" si="48"/>
        <v>36330740</v>
      </c>
      <c r="T68" s="98">
        <f t="shared" si="48"/>
        <v>36330740</v>
      </c>
      <c r="U68" s="98">
        <f>H68</f>
        <v>0</v>
      </c>
      <c r="V68" s="98">
        <f>I68</f>
        <v>0</v>
      </c>
      <c r="W68" s="229"/>
    </row>
    <row r="69" spans="1:23" s="175" customFormat="1" ht="12.75" customHeight="1">
      <c r="A69" s="229"/>
      <c r="B69" s="169" t="s">
        <v>276</v>
      </c>
      <c r="C69" s="67"/>
      <c r="D69" s="170"/>
      <c r="E69" s="170"/>
      <c r="F69" s="170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229"/>
    </row>
    <row r="70" spans="1:23" s="175" customFormat="1" ht="12.75" customHeight="1">
      <c r="A70" s="229"/>
      <c r="B70" s="169" t="s">
        <v>64</v>
      </c>
      <c r="C70" s="57" t="str">
        <f>'16.ПП3.Трансп.2.Мер.'!C10</f>
        <v>009</v>
      </c>
      <c r="D70" s="57" t="str">
        <f>'16.ПП3.Трансп.2.Мер.'!D10</f>
        <v>0408</v>
      </c>
      <c r="E70" s="67">
        <f>'16.ПП3.Трансп.2.Мер.'!E10</f>
        <v>1230002</v>
      </c>
      <c r="F70" s="67">
        <f>'16.ПП3.Трансп.2.Мер.'!F10</f>
        <v>244</v>
      </c>
      <c r="G70" s="57">
        <f>'16.ПП3.Трансп.2.Мер.'!G10</f>
        <v>36330740</v>
      </c>
      <c r="H70" s="57">
        <f>'16.ПП3.Трансп.2.Мер.'!H10</f>
        <v>0</v>
      </c>
      <c r="I70" s="57">
        <f>'16.ПП3.Трансп.2.Мер.'!I10</f>
        <v>0</v>
      </c>
      <c r="J70" s="57">
        <f>'16.ПП3.Трансп.2.Мер.'!J10</f>
        <v>36330740</v>
      </c>
      <c r="K70" s="57"/>
      <c r="L70" s="57"/>
      <c r="M70" s="57">
        <v>0</v>
      </c>
      <c r="N70" s="57">
        <v>0</v>
      </c>
      <c r="O70" s="57">
        <v>0</v>
      </c>
      <c r="P70" s="57">
        <v>0</v>
      </c>
      <c r="Q70" s="57">
        <v>36330740</v>
      </c>
      <c r="R70" s="57">
        <v>36330740</v>
      </c>
      <c r="S70" s="57">
        <f>Q70</f>
        <v>36330740</v>
      </c>
      <c r="T70" s="57">
        <v>36330740</v>
      </c>
      <c r="U70" s="57">
        <f t="shared" ref="U70:V72" si="49">H70</f>
        <v>0</v>
      </c>
      <c r="V70" s="57">
        <f t="shared" si="49"/>
        <v>0</v>
      </c>
      <c r="W70" s="229"/>
    </row>
    <row r="71" spans="1:23" ht="44.25" customHeight="1">
      <c r="A71" s="125" t="s">
        <v>74</v>
      </c>
      <c r="B71" s="84" t="s">
        <v>125</v>
      </c>
      <c r="C71" s="166" t="s">
        <v>5</v>
      </c>
      <c r="D71" s="166" t="str">
        <f>C71</f>
        <v>Х</v>
      </c>
      <c r="E71" s="166">
        <v>1240000</v>
      </c>
      <c r="F71" s="166" t="s">
        <v>178</v>
      </c>
      <c r="G71" s="118">
        <f>'19.ПП4.Благ.2.Мер.'!G19</f>
        <v>92873777.960000008</v>
      </c>
      <c r="H71" s="118">
        <f>'19.ПП4.Благ.2.Мер.'!H19</f>
        <v>83562886</v>
      </c>
      <c r="I71" s="118">
        <f>'19.ПП4.Благ.2.Мер.'!I19</f>
        <v>83562886</v>
      </c>
      <c r="J71" s="118">
        <f>'19.ПП4.Благ.2.Мер.'!J19</f>
        <v>259999549.96000001</v>
      </c>
      <c r="K71" s="118">
        <v>56907685.039999999</v>
      </c>
      <c r="L71" s="118">
        <v>56822259.5</v>
      </c>
      <c r="M71" s="118">
        <f>M72+M76+M80+M83+M86+M89+M92+M95</f>
        <v>16614874.17</v>
      </c>
      <c r="N71" s="118">
        <f t="shared" ref="N71:T71" si="50">N72+N76+N80+N83+N86+N89+N92+N95</f>
        <v>15704512.92</v>
      </c>
      <c r="O71" s="118">
        <f t="shared" si="50"/>
        <v>39200112.759999998</v>
      </c>
      <c r="P71" s="118">
        <f t="shared" si="50"/>
        <v>37433448.929999992</v>
      </c>
      <c r="Q71" s="118">
        <f t="shared" si="50"/>
        <v>66934192.590000004</v>
      </c>
      <c r="R71" s="118">
        <f t="shared" si="50"/>
        <v>64497998.090000004</v>
      </c>
      <c r="S71" s="118">
        <f t="shared" si="50"/>
        <v>92873777.960000008</v>
      </c>
      <c r="T71" s="118">
        <f t="shared" si="50"/>
        <v>91033370.489999995</v>
      </c>
      <c r="U71" s="118">
        <f t="shared" si="49"/>
        <v>83562886</v>
      </c>
      <c r="V71" s="118">
        <f t="shared" si="49"/>
        <v>83562886</v>
      </c>
      <c r="W71" s="102"/>
    </row>
    <row r="72" spans="1:23" ht="15" customHeight="1">
      <c r="A72" s="229" t="s">
        <v>75</v>
      </c>
      <c r="B72" s="159" t="s">
        <v>138</v>
      </c>
      <c r="C72" s="167" t="s">
        <v>178</v>
      </c>
      <c r="D72" s="167" t="s">
        <v>178</v>
      </c>
      <c r="E72" s="168">
        <f>E74</f>
        <v>1240001</v>
      </c>
      <c r="F72" s="167" t="s">
        <v>178</v>
      </c>
      <c r="G72" s="98">
        <f>G74+G75</f>
        <v>44034421.840000004</v>
      </c>
      <c r="H72" s="98">
        <f t="shared" ref="H72:J72" si="51">H74+H75</f>
        <v>40799456</v>
      </c>
      <c r="I72" s="98">
        <f t="shared" si="51"/>
        <v>40799456</v>
      </c>
      <c r="J72" s="98">
        <f t="shared" si="51"/>
        <v>125633333.84</v>
      </c>
      <c r="K72" s="98">
        <f>K74+K75</f>
        <v>39731377</v>
      </c>
      <c r="L72" s="98">
        <f t="shared" ref="L72:T72" si="52">L74+L75</f>
        <v>39731377</v>
      </c>
      <c r="M72" s="98">
        <f t="shared" si="52"/>
        <v>10408277</v>
      </c>
      <c r="N72" s="98">
        <f>N74+N75</f>
        <v>10390756.33</v>
      </c>
      <c r="O72" s="98">
        <f t="shared" si="52"/>
        <v>22262400.84</v>
      </c>
      <c r="P72" s="98">
        <f t="shared" si="52"/>
        <v>20560915.059999999</v>
      </c>
      <c r="Q72" s="98">
        <f t="shared" si="52"/>
        <v>31104409.240000002</v>
      </c>
      <c r="R72" s="98">
        <f t="shared" si="52"/>
        <v>31104409.240000002</v>
      </c>
      <c r="S72" s="98">
        <f t="shared" si="52"/>
        <v>44034421.840000004</v>
      </c>
      <c r="T72" s="98">
        <f t="shared" si="52"/>
        <v>42468633.579999998</v>
      </c>
      <c r="U72" s="98">
        <f t="shared" si="49"/>
        <v>40799456</v>
      </c>
      <c r="V72" s="98">
        <f t="shared" si="49"/>
        <v>40799456</v>
      </c>
      <c r="W72" s="102"/>
    </row>
    <row r="73" spans="1:23" s="175" customFormat="1" ht="12.75" customHeight="1">
      <c r="A73" s="229"/>
      <c r="B73" s="169" t="s">
        <v>276</v>
      </c>
      <c r="C73" s="67"/>
      <c r="D73" s="170"/>
      <c r="E73" s="170"/>
      <c r="F73" s="170"/>
      <c r="G73" s="57"/>
      <c r="H73" s="57"/>
      <c r="I73" s="57"/>
      <c r="J73" s="57"/>
      <c r="K73" s="57"/>
      <c r="L73" s="57"/>
      <c r="M73" s="56"/>
      <c r="N73" s="56"/>
      <c r="O73" s="56"/>
      <c r="P73" s="56"/>
      <c r="Q73" s="56"/>
      <c r="R73" s="56"/>
      <c r="S73" s="56"/>
      <c r="T73" s="57"/>
      <c r="U73" s="59"/>
      <c r="V73" s="59"/>
      <c r="W73" s="233"/>
    </row>
    <row r="74" spans="1:23" s="175" customFormat="1" ht="12.75" customHeight="1">
      <c r="A74" s="229"/>
      <c r="B74" s="169" t="s">
        <v>64</v>
      </c>
      <c r="C74" s="67" t="str">
        <f>'19.ПП4.Благ.2.Мер.'!C9</f>
        <v>009</v>
      </c>
      <c r="D74" s="67" t="str">
        <f>'19.ПП4.Благ.2.Мер.'!D9</f>
        <v>0503</v>
      </c>
      <c r="E74" s="67">
        <f>'19.ПП4.Благ.2.Мер.'!E9</f>
        <v>1240001</v>
      </c>
      <c r="F74" s="67" t="str">
        <f>'19.ПП4.Благ.2.Мер.'!F9</f>
        <v>244</v>
      </c>
      <c r="G74" s="57">
        <f>'19.ПП4.Благ.2.Мер.'!G9</f>
        <v>15389555.84</v>
      </c>
      <c r="H74" s="57">
        <f>'19.ПП4.Благ.2.Мер.'!H9</f>
        <v>12154590</v>
      </c>
      <c r="I74" s="57">
        <f>'19.ПП4.Благ.2.Мер.'!I9</f>
        <v>12154590</v>
      </c>
      <c r="J74" s="57">
        <f>'19.ПП4.Благ.2.Мер.'!J9</f>
        <v>39698735.840000004</v>
      </c>
      <c r="K74" s="57">
        <v>11086511</v>
      </c>
      <c r="L74" s="57">
        <v>11086511</v>
      </c>
      <c r="M74" s="57">
        <v>4726256</v>
      </c>
      <c r="N74" s="57">
        <v>4708736.33</v>
      </c>
      <c r="O74" s="57">
        <f>M74+3854123.84</f>
        <v>8580379.8399999999</v>
      </c>
      <c r="P74" s="57">
        <v>7353695.0599999996</v>
      </c>
      <c r="Q74" s="57">
        <v>9141564.2400000002</v>
      </c>
      <c r="R74" s="57">
        <v>9141564.2400000002</v>
      </c>
      <c r="S74" s="57">
        <f>G74</f>
        <v>15389555.84</v>
      </c>
      <c r="T74" s="57">
        <v>13823768.58</v>
      </c>
      <c r="U74" s="57">
        <f t="shared" ref="U74:V76" si="53">H74</f>
        <v>12154590</v>
      </c>
      <c r="V74" s="57">
        <f t="shared" si="53"/>
        <v>12154590</v>
      </c>
      <c r="W74" s="233"/>
    </row>
    <row r="75" spans="1:23" s="175" customFormat="1" ht="12.75" customHeight="1">
      <c r="A75" s="229"/>
      <c r="B75" s="169" t="s">
        <v>64</v>
      </c>
      <c r="C75" s="67" t="str">
        <f>'19.ПП4.Благ.2.Мер.'!C10</f>
        <v>009</v>
      </c>
      <c r="D75" s="67" t="str">
        <f>'19.ПП4.Благ.2.Мер.'!D10</f>
        <v>0503</v>
      </c>
      <c r="E75" s="67">
        <f>'19.ПП4.Благ.2.Мер.'!E10</f>
        <v>1240001</v>
      </c>
      <c r="F75" s="67" t="str">
        <f>'19.ПП4.Благ.2.Мер.'!F10</f>
        <v>810</v>
      </c>
      <c r="G75" s="57">
        <f>'19.ПП4.Благ.2.Мер.'!G10</f>
        <v>28644866</v>
      </c>
      <c r="H75" s="57">
        <f>'19.ПП4.Благ.2.Мер.'!H10</f>
        <v>28644866</v>
      </c>
      <c r="I75" s="57">
        <f>'19.ПП4.Благ.2.Мер.'!I10</f>
        <v>28644866</v>
      </c>
      <c r="J75" s="57">
        <f>'19.ПП4.Благ.2.Мер.'!J10</f>
        <v>85934598</v>
      </c>
      <c r="K75" s="57">
        <v>28644866</v>
      </c>
      <c r="L75" s="57">
        <v>28644866</v>
      </c>
      <c r="M75" s="57">
        <v>5682021</v>
      </c>
      <c r="N75" s="57">
        <v>5682020</v>
      </c>
      <c r="O75" s="57">
        <f>M75+8000000</f>
        <v>13682021</v>
      </c>
      <c r="P75" s="57">
        <v>13207220</v>
      </c>
      <c r="Q75" s="57">
        <f>O75+8280824</f>
        <v>21962845</v>
      </c>
      <c r="R75" s="57">
        <v>21962845</v>
      </c>
      <c r="S75" s="57">
        <f>G75</f>
        <v>28644866</v>
      </c>
      <c r="T75" s="57">
        <v>28644865</v>
      </c>
      <c r="U75" s="57">
        <f t="shared" si="53"/>
        <v>28644866</v>
      </c>
      <c r="V75" s="57">
        <f t="shared" si="53"/>
        <v>28644866</v>
      </c>
      <c r="W75" s="233"/>
    </row>
    <row r="76" spans="1:23">
      <c r="A76" s="229" t="s">
        <v>76</v>
      </c>
      <c r="B76" s="159" t="s">
        <v>67</v>
      </c>
      <c r="C76" s="167" t="s">
        <v>178</v>
      </c>
      <c r="D76" s="167" t="s">
        <v>178</v>
      </c>
      <c r="E76" s="168" t="str">
        <f>E78</f>
        <v>1240002</v>
      </c>
      <c r="F76" s="167" t="s">
        <v>178</v>
      </c>
      <c r="G76" s="98">
        <f>G78+G79</f>
        <v>13548055</v>
      </c>
      <c r="H76" s="98">
        <f t="shared" ref="H76:J76" si="54">H78+H79</f>
        <v>13548055</v>
      </c>
      <c r="I76" s="98">
        <f t="shared" si="54"/>
        <v>13548055</v>
      </c>
      <c r="J76" s="98">
        <f t="shared" si="54"/>
        <v>40644165</v>
      </c>
      <c r="K76" s="98">
        <f>K78+K79</f>
        <v>13548055</v>
      </c>
      <c r="L76" s="98">
        <f t="shared" ref="L76:T76" si="55">L78+L79</f>
        <v>13519254</v>
      </c>
      <c r="M76" s="98">
        <f t="shared" si="55"/>
        <v>2406597.17</v>
      </c>
      <c r="N76" s="98">
        <f>N78+N79</f>
        <v>2264557.9900000002</v>
      </c>
      <c r="O76" s="98">
        <f t="shared" si="55"/>
        <v>5751224.9199999999</v>
      </c>
      <c r="P76" s="98">
        <f t="shared" si="55"/>
        <v>5751224.9199999999</v>
      </c>
      <c r="Q76" s="98">
        <f t="shared" si="55"/>
        <v>10839724.1</v>
      </c>
      <c r="R76" s="98">
        <f t="shared" si="55"/>
        <v>10771114.49</v>
      </c>
      <c r="S76" s="98">
        <f t="shared" si="55"/>
        <v>13548055</v>
      </c>
      <c r="T76" s="98">
        <f t="shared" si="55"/>
        <v>13377256.43</v>
      </c>
      <c r="U76" s="98">
        <f t="shared" si="53"/>
        <v>13548055</v>
      </c>
      <c r="V76" s="98">
        <f t="shared" si="53"/>
        <v>13548055</v>
      </c>
      <c r="W76" s="233"/>
    </row>
    <row r="77" spans="1:23" s="175" customFormat="1" ht="12.75">
      <c r="A77" s="229"/>
      <c r="B77" s="169" t="s">
        <v>276</v>
      </c>
      <c r="C77" s="67"/>
      <c r="D77" s="170"/>
      <c r="E77" s="170"/>
      <c r="F77" s="170"/>
      <c r="G77" s="57"/>
      <c r="H77" s="57"/>
      <c r="I77" s="57"/>
      <c r="J77" s="57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233"/>
    </row>
    <row r="78" spans="1:23" s="175" customFormat="1" ht="12.75">
      <c r="A78" s="229"/>
      <c r="B78" s="169" t="s">
        <v>64</v>
      </c>
      <c r="C78" s="57" t="str">
        <f>'19.ПП4.Благ.2.Мер.'!C11</f>
        <v>009</v>
      </c>
      <c r="D78" s="57" t="str">
        <f>'19.ПП4.Благ.2.Мер.'!D11</f>
        <v>0503</v>
      </c>
      <c r="E78" s="57" t="str">
        <f>'19.ПП4.Благ.2.Мер.'!E11</f>
        <v>1240002</v>
      </c>
      <c r="F78" s="57" t="str">
        <f>'19.ПП4.Благ.2.Мер.'!F11</f>
        <v>244</v>
      </c>
      <c r="G78" s="57">
        <f>'19.ПП4.Благ.2.Мер.'!G11</f>
        <v>458179</v>
      </c>
      <c r="H78" s="57">
        <f>'19.ПП4.Благ.2.Мер.'!H11</f>
        <v>458179</v>
      </c>
      <c r="I78" s="57">
        <f>'19.ПП4.Благ.2.Мер.'!I11</f>
        <v>458179</v>
      </c>
      <c r="J78" s="57">
        <f>'19.ПП4.Благ.2.Мер.'!J11</f>
        <v>1374537</v>
      </c>
      <c r="K78" s="57">
        <v>458179</v>
      </c>
      <c r="L78" s="57">
        <v>429378</v>
      </c>
      <c r="M78" s="57">
        <v>76363.17</v>
      </c>
      <c r="N78" s="57">
        <v>63424.99</v>
      </c>
      <c r="O78" s="57">
        <f>M78+114544.75</f>
        <v>190907.91999999998</v>
      </c>
      <c r="P78" s="57">
        <v>190907.92</v>
      </c>
      <c r="Q78" s="57">
        <f>O78+114544.75</f>
        <v>305452.67</v>
      </c>
      <c r="R78" s="57">
        <v>271643.06</v>
      </c>
      <c r="S78" s="57">
        <f>G78</f>
        <v>458179</v>
      </c>
      <c r="T78" s="57">
        <v>458179</v>
      </c>
      <c r="U78" s="57">
        <f t="shared" ref="U78:V80" si="56">H78</f>
        <v>458179</v>
      </c>
      <c r="V78" s="57">
        <f t="shared" si="56"/>
        <v>458179</v>
      </c>
      <c r="W78" s="233"/>
    </row>
    <row r="79" spans="1:23" s="175" customFormat="1" ht="12.75" customHeight="1">
      <c r="A79" s="229"/>
      <c r="B79" s="169" t="s">
        <v>64</v>
      </c>
      <c r="C79" s="57" t="str">
        <f>'19.ПП4.Благ.2.Мер.'!C12</f>
        <v>009</v>
      </c>
      <c r="D79" s="57" t="str">
        <f>'19.ПП4.Благ.2.Мер.'!D12</f>
        <v>0503</v>
      </c>
      <c r="E79" s="57" t="str">
        <f>'19.ПП4.Благ.2.Мер.'!E12</f>
        <v>1240002</v>
      </c>
      <c r="F79" s="57" t="str">
        <f>'19.ПП4.Благ.2.Мер.'!F12</f>
        <v>810</v>
      </c>
      <c r="G79" s="57">
        <f>'19.ПП4.Благ.2.Мер.'!G12</f>
        <v>13089876</v>
      </c>
      <c r="H79" s="57">
        <f>'19.ПП4.Благ.2.Мер.'!H12</f>
        <v>13089876</v>
      </c>
      <c r="I79" s="57">
        <f>'19.ПП4.Благ.2.Мер.'!I12</f>
        <v>13089876</v>
      </c>
      <c r="J79" s="57">
        <f>'19.ПП4.Благ.2.Мер.'!J12</f>
        <v>39269628</v>
      </c>
      <c r="K79" s="57">
        <v>13089876</v>
      </c>
      <c r="L79" s="57">
        <v>13089876</v>
      </c>
      <c r="M79" s="57">
        <v>2330234</v>
      </c>
      <c r="N79" s="57">
        <v>2201133</v>
      </c>
      <c r="O79" s="57">
        <f>M79+3230083</f>
        <v>5560317</v>
      </c>
      <c r="P79" s="57">
        <v>5560317</v>
      </c>
      <c r="Q79" s="57">
        <v>10534271.43</v>
      </c>
      <c r="R79" s="57">
        <v>10499471.43</v>
      </c>
      <c r="S79" s="57">
        <f>G79</f>
        <v>13089876</v>
      </c>
      <c r="T79" s="57">
        <v>12919077.43</v>
      </c>
      <c r="U79" s="57">
        <f t="shared" si="56"/>
        <v>13089876</v>
      </c>
      <c r="V79" s="57">
        <f t="shared" si="56"/>
        <v>13089876</v>
      </c>
      <c r="W79" s="233"/>
    </row>
    <row r="80" spans="1:23">
      <c r="A80" s="229" t="s">
        <v>139</v>
      </c>
      <c r="B80" s="159" t="s">
        <v>68</v>
      </c>
      <c r="C80" s="167" t="s">
        <v>178</v>
      </c>
      <c r="D80" s="167" t="s">
        <v>178</v>
      </c>
      <c r="E80" s="168" t="str">
        <f>E82</f>
        <v>1240003</v>
      </c>
      <c r="F80" s="167" t="s">
        <v>178</v>
      </c>
      <c r="G80" s="98">
        <f>G82</f>
        <v>325995</v>
      </c>
      <c r="H80" s="98">
        <f t="shared" ref="H80:J80" si="57">H82</f>
        <v>325995</v>
      </c>
      <c r="I80" s="98">
        <f t="shared" si="57"/>
        <v>325995</v>
      </c>
      <c r="J80" s="98">
        <f t="shared" si="57"/>
        <v>977985</v>
      </c>
      <c r="K80" s="98"/>
      <c r="L80" s="98"/>
      <c r="M80" s="98">
        <f t="shared" ref="M80:T80" si="58">M82</f>
        <v>0</v>
      </c>
      <c r="N80" s="98">
        <f t="shared" si="58"/>
        <v>0</v>
      </c>
      <c r="O80" s="98">
        <f t="shared" si="58"/>
        <v>80000</v>
      </c>
      <c r="P80" s="98">
        <f>P82</f>
        <v>48000</v>
      </c>
      <c r="Q80" s="98">
        <f t="shared" si="58"/>
        <v>226095</v>
      </c>
      <c r="R80" s="98">
        <f t="shared" si="58"/>
        <v>225995.1</v>
      </c>
      <c r="S80" s="98">
        <f t="shared" si="58"/>
        <v>325995</v>
      </c>
      <c r="T80" s="98">
        <f t="shared" si="58"/>
        <v>325995</v>
      </c>
      <c r="U80" s="98">
        <f t="shared" si="56"/>
        <v>325995</v>
      </c>
      <c r="V80" s="98">
        <f t="shared" si="56"/>
        <v>325995</v>
      </c>
      <c r="W80" s="233"/>
    </row>
    <row r="81" spans="1:23" s="175" customFormat="1" ht="12.75" customHeight="1">
      <c r="A81" s="229"/>
      <c r="B81" s="169" t="s">
        <v>276</v>
      </c>
      <c r="C81" s="67"/>
      <c r="D81" s="170"/>
      <c r="E81" s="170"/>
      <c r="F81" s="170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233"/>
    </row>
    <row r="82" spans="1:23" s="175" customFormat="1" ht="12.75" customHeight="1">
      <c r="A82" s="229"/>
      <c r="B82" s="169" t="s">
        <v>64</v>
      </c>
      <c r="C82" s="57" t="str">
        <f>'19.ПП4.Благ.2.Мер.'!C13</f>
        <v>009</v>
      </c>
      <c r="D82" s="57" t="str">
        <f>'19.ПП4.Благ.2.Мер.'!D13</f>
        <v>0503</v>
      </c>
      <c r="E82" s="57" t="str">
        <f>'19.ПП4.Благ.2.Мер.'!E13</f>
        <v>1240003</v>
      </c>
      <c r="F82" s="57" t="str">
        <f>'19.ПП4.Благ.2.Мер.'!F13</f>
        <v>244</v>
      </c>
      <c r="G82" s="57">
        <f>'19.ПП4.Благ.2.Мер.'!G13</f>
        <v>325995</v>
      </c>
      <c r="H82" s="57">
        <f>'19.ПП4.Благ.2.Мер.'!H13</f>
        <v>325995</v>
      </c>
      <c r="I82" s="57">
        <f>'19.ПП4.Благ.2.Мер.'!I13</f>
        <v>325995</v>
      </c>
      <c r="J82" s="57">
        <f>'19.ПП4.Благ.2.Мер.'!J13</f>
        <v>977985</v>
      </c>
      <c r="K82" s="57"/>
      <c r="L82" s="57"/>
      <c r="M82" s="57">
        <v>0</v>
      </c>
      <c r="N82" s="57">
        <v>0</v>
      </c>
      <c r="O82" s="57">
        <f>M82+80000</f>
        <v>80000</v>
      </c>
      <c r="P82" s="57">
        <v>48000</v>
      </c>
      <c r="Q82" s="57">
        <v>226095</v>
      </c>
      <c r="R82" s="57">
        <v>225995.1</v>
      </c>
      <c r="S82" s="57">
        <f>G82</f>
        <v>325995</v>
      </c>
      <c r="T82" s="57">
        <v>325995</v>
      </c>
      <c r="U82" s="57">
        <f>H82</f>
        <v>325995</v>
      </c>
      <c r="V82" s="57">
        <f>I82</f>
        <v>325995</v>
      </c>
      <c r="W82" s="233"/>
    </row>
    <row r="83" spans="1:23" ht="60">
      <c r="A83" s="229" t="s">
        <v>142</v>
      </c>
      <c r="B83" s="159" t="s">
        <v>143</v>
      </c>
      <c r="C83" s="167" t="s">
        <v>178</v>
      </c>
      <c r="D83" s="167" t="s">
        <v>178</v>
      </c>
      <c r="E83" s="168">
        <f>E85</f>
        <v>1240006</v>
      </c>
      <c r="F83" s="167" t="s">
        <v>178</v>
      </c>
      <c r="G83" s="98">
        <f>G85</f>
        <v>100000</v>
      </c>
      <c r="H83" s="98">
        <f t="shared" ref="H83:J83" si="59">H85</f>
        <v>100000</v>
      </c>
      <c r="I83" s="98">
        <f t="shared" si="59"/>
        <v>100000</v>
      </c>
      <c r="J83" s="98">
        <f t="shared" si="59"/>
        <v>300000</v>
      </c>
      <c r="K83" s="98">
        <f t="shared" ref="K83:T83" si="60">K85</f>
        <v>100000</v>
      </c>
      <c r="L83" s="98">
        <f t="shared" si="60"/>
        <v>58400</v>
      </c>
      <c r="M83" s="98">
        <f t="shared" si="60"/>
        <v>0</v>
      </c>
      <c r="N83" s="98">
        <f t="shared" si="60"/>
        <v>0</v>
      </c>
      <c r="O83" s="98">
        <f t="shared" si="60"/>
        <v>0</v>
      </c>
      <c r="P83" s="98">
        <f t="shared" si="60"/>
        <v>0</v>
      </c>
      <c r="Q83" s="98">
        <f t="shared" si="60"/>
        <v>0</v>
      </c>
      <c r="R83" s="98">
        <f t="shared" si="60"/>
        <v>0</v>
      </c>
      <c r="S83" s="98">
        <f t="shared" si="60"/>
        <v>100000</v>
      </c>
      <c r="T83" s="98">
        <f t="shared" si="60"/>
        <v>18850</v>
      </c>
      <c r="U83" s="98">
        <f>H83</f>
        <v>100000</v>
      </c>
      <c r="V83" s="98">
        <f>I83</f>
        <v>100000</v>
      </c>
      <c r="W83" s="233"/>
    </row>
    <row r="84" spans="1:23" s="175" customFormat="1" ht="12.75" customHeight="1">
      <c r="A84" s="229"/>
      <c r="B84" s="169" t="s">
        <v>276</v>
      </c>
      <c r="C84" s="67"/>
      <c r="D84" s="170"/>
      <c r="E84" s="170"/>
      <c r="F84" s="170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233"/>
    </row>
    <row r="85" spans="1:23" s="175" customFormat="1" ht="12.75" customHeight="1">
      <c r="A85" s="229"/>
      <c r="B85" s="169" t="s">
        <v>64</v>
      </c>
      <c r="C85" s="57" t="str">
        <f>'19.ПП4.Благ.2.Мер.'!C14</f>
        <v>009</v>
      </c>
      <c r="D85" s="57" t="str">
        <f>'19.ПП4.Благ.2.Мер.'!D14</f>
        <v>0503</v>
      </c>
      <c r="E85" s="67">
        <f>'19.ПП4.Благ.2.Мер.'!E14</f>
        <v>1240006</v>
      </c>
      <c r="F85" s="67">
        <f>'19.ПП4.Благ.2.Мер.'!F14</f>
        <v>244</v>
      </c>
      <c r="G85" s="57">
        <f>'19.ПП4.Благ.2.Мер.'!G14</f>
        <v>100000</v>
      </c>
      <c r="H85" s="57">
        <f>'19.ПП4.Благ.2.Мер.'!H14</f>
        <v>100000</v>
      </c>
      <c r="I85" s="57">
        <f>'19.ПП4.Благ.2.Мер.'!I14</f>
        <v>100000</v>
      </c>
      <c r="J85" s="57">
        <f>'19.ПП4.Благ.2.Мер.'!J14</f>
        <v>300000</v>
      </c>
      <c r="K85" s="57">
        <v>100000</v>
      </c>
      <c r="L85" s="57">
        <v>58400</v>
      </c>
      <c r="M85" s="57">
        <v>0</v>
      </c>
      <c r="N85" s="57">
        <v>0</v>
      </c>
      <c r="O85" s="57">
        <v>0</v>
      </c>
      <c r="P85" s="57">
        <v>0</v>
      </c>
      <c r="Q85" s="57">
        <v>0</v>
      </c>
      <c r="R85" s="57">
        <v>0</v>
      </c>
      <c r="S85" s="57">
        <f>G85</f>
        <v>100000</v>
      </c>
      <c r="T85" s="57">
        <v>18850</v>
      </c>
      <c r="U85" s="57">
        <f>H85</f>
        <v>100000</v>
      </c>
      <c r="V85" s="57">
        <f>I85</f>
        <v>100000</v>
      </c>
      <c r="W85" s="233"/>
    </row>
    <row r="86" spans="1:23">
      <c r="A86" s="229" t="s">
        <v>144</v>
      </c>
      <c r="B86" s="159" t="s">
        <v>172</v>
      </c>
      <c r="C86" s="167" t="s">
        <v>178</v>
      </c>
      <c r="D86" s="167" t="s">
        <v>178</v>
      </c>
      <c r="E86" s="168" t="str">
        <f>E88</f>
        <v>1240007</v>
      </c>
      <c r="F86" s="167" t="s">
        <v>178</v>
      </c>
      <c r="G86" s="98">
        <f>G88</f>
        <v>28789380</v>
      </c>
      <c r="H86" s="98">
        <f t="shared" ref="H86:T86" si="61">H88</f>
        <v>28789380</v>
      </c>
      <c r="I86" s="98">
        <f t="shared" si="61"/>
        <v>28789380</v>
      </c>
      <c r="J86" s="98">
        <f t="shared" si="61"/>
        <v>86368140</v>
      </c>
      <c r="K86" s="98"/>
      <c r="L86" s="98"/>
      <c r="M86" s="98">
        <f t="shared" si="61"/>
        <v>3800000</v>
      </c>
      <c r="N86" s="98">
        <f t="shared" si="61"/>
        <v>3049198.6</v>
      </c>
      <c r="O86" s="98">
        <f t="shared" si="61"/>
        <v>11106487</v>
      </c>
      <c r="P86" s="98">
        <f t="shared" si="61"/>
        <v>11073308.949999999</v>
      </c>
      <c r="Q86" s="98">
        <f t="shared" si="61"/>
        <v>22660854.190000001</v>
      </c>
      <c r="R86" s="98">
        <f t="shared" si="61"/>
        <v>22392797.760000002</v>
      </c>
      <c r="S86" s="98">
        <f t="shared" si="61"/>
        <v>28789380</v>
      </c>
      <c r="T86" s="98">
        <f t="shared" si="61"/>
        <v>28789281.84</v>
      </c>
      <c r="U86" s="98">
        <f>H86</f>
        <v>28789380</v>
      </c>
      <c r="V86" s="98">
        <f>I86</f>
        <v>28789380</v>
      </c>
      <c r="W86" s="233"/>
    </row>
    <row r="87" spans="1:23" s="175" customFormat="1" ht="12.75" customHeight="1">
      <c r="A87" s="229"/>
      <c r="B87" s="169" t="s">
        <v>276</v>
      </c>
      <c r="C87" s="67"/>
      <c r="D87" s="170"/>
      <c r="E87" s="170"/>
      <c r="F87" s="170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233"/>
    </row>
    <row r="88" spans="1:23" s="175" customFormat="1" ht="12.75" customHeight="1">
      <c r="A88" s="229"/>
      <c r="B88" s="169" t="s">
        <v>64</v>
      </c>
      <c r="C88" s="57" t="str">
        <f>'19.ПП4.Благ.2.Мер.'!C15</f>
        <v>009</v>
      </c>
      <c r="D88" s="57" t="str">
        <f>'19.ПП4.Благ.2.Мер.'!D15</f>
        <v>0503</v>
      </c>
      <c r="E88" s="57" t="str">
        <f>'19.ПП4.Благ.2.Мер.'!E15</f>
        <v>1240007</v>
      </c>
      <c r="F88" s="67">
        <f>'19.ПП4.Благ.2.Мер.'!F15</f>
        <v>244</v>
      </c>
      <c r="G88" s="57">
        <f>'19.ПП4.Благ.2.Мер.'!G15</f>
        <v>28789380</v>
      </c>
      <c r="H88" s="57">
        <f>'19.ПП4.Благ.2.Мер.'!H15</f>
        <v>28789380</v>
      </c>
      <c r="I88" s="57">
        <f>'19.ПП4.Благ.2.Мер.'!I15</f>
        <v>28789380</v>
      </c>
      <c r="J88" s="57">
        <f>'19.ПП4.Благ.2.Мер.'!J15</f>
        <v>86368140</v>
      </c>
      <c r="K88" s="57"/>
      <c r="L88" s="57"/>
      <c r="M88" s="57">
        <v>3800000</v>
      </c>
      <c r="N88" s="57">
        <v>3049198.6</v>
      </c>
      <c r="O88" s="57">
        <f>M88+7306487</f>
        <v>11106487</v>
      </c>
      <c r="P88" s="57">
        <v>11073308.949999999</v>
      </c>
      <c r="Q88" s="57">
        <v>22660854.190000001</v>
      </c>
      <c r="R88" s="57">
        <v>22392797.760000002</v>
      </c>
      <c r="S88" s="57">
        <f>G88</f>
        <v>28789380</v>
      </c>
      <c r="T88" s="57">
        <v>28789281.84</v>
      </c>
      <c r="U88" s="57">
        <f>H88</f>
        <v>28789380</v>
      </c>
      <c r="V88" s="57">
        <f>I88</f>
        <v>28789380</v>
      </c>
      <c r="W88" s="233"/>
    </row>
    <row r="89" spans="1:23">
      <c r="A89" s="229" t="s">
        <v>145</v>
      </c>
      <c r="B89" s="159" t="s">
        <v>175</v>
      </c>
      <c r="C89" s="167" t="s">
        <v>178</v>
      </c>
      <c r="D89" s="167" t="s">
        <v>178</v>
      </c>
      <c r="E89" s="168" t="str">
        <f>E91</f>
        <v>1240008</v>
      </c>
      <c r="F89" s="167" t="s">
        <v>178</v>
      </c>
      <c r="G89" s="98">
        <f>G91</f>
        <v>2168526.12</v>
      </c>
      <c r="H89" s="98">
        <f t="shared" ref="H89:J89" si="62">H91</f>
        <v>0</v>
      </c>
      <c r="I89" s="98">
        <f t="shared" si="62"/>
        <v>0</v>
      </c>
      <c r="J89" s="98">
        <f t="shared" si="62"/>
        <v>2168526.12</v>
      </c>
      <c r="K89" s="98"/>
      <c r="L89" s="98"/>
      <c r="M89" s="98">
        <f t="shared" ref="M89:T89" si="63">M91</f>
        <v>0</v>
      </c>
      <c r="N89" s="98">
        <f t="shared" si="63"/>
        <v>0</v>
      </c>
      <c r="O89" s="98">
        <f t="shared" si="63"/>
        <v>0</v>
      </c>
      <c r="P89" s="98">
        <f t="shared" si="63"/>
        <v>0</v>
      </c>
      <c r="Q89" s="98">
        <f t="shared" si="63"/>
        <v>1895710.06</v>
      </c>
      <c r="R89" s="98">
        <f t="shared" si="63"/>
        <v>0</v>
      </c>
      <c r="S89" s="98">
        <f t="shared" si="63"/>
        <v>2168526.12</v>
      </c>
      <c r="T89" s="98">
        <f t="shared" si="63"/>
        <v>2168526.12</v>
      </c>
      <c r="U89" s="98">
        <f>H89</f>
        <v>0</v>
      </c>
      <c r="V89" s="98">
        <f>I89</f>
        <v>0</v>
      </c>
      <c r="W89" s="233"/>
    </row>
    <row r="90" spans="1:23" s="175" customFormat="1" ht="12.75">
      <c r="A90" s="229"/>
      <c r="B90" s="169" t="s">
        <v>276</v>
      </c>
      <c r="C90" s="67"/>
      <c r="D90" s="170"/>
      <c r="E90" s="170"/>
      <c r="F90" s="170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233"/>
    </row>
    <row r="91" spans="1:23" s="175" customFormat="1" ht="12.75">
      <c r="A91" s="229"/>
      <c r="B91" s="169" t="s">
        <v>64</v>
      </c>
      <c r="C91" s="57" t="str">
        <f>'19.ПП4.Благ.2.Мер.'!C16</f>
        <v>009</v>
      </c>
      <c r="D91" s="57" t="str">
        <f>'19.ПП4.Благ.2.Мер.'!D16</f>
        <v>0503</v>
      </c>
      <c r="E91" s="57" t="str">
        <f>'19.ПП4.Благ.2.Мер.'!E16</f>
        <v>1240008</v>
      </c>
      <c r="F91" s="67">
        <f>'19.ПП4.Благ.2.Мер.'!F16</f>
        <v>244</v>
      </c>
      <c r="G91" s="57">
        <f>'19.ПП4.Благ.2.Мер.'!G16</f>
        <v>2168526.12</v>
      </c>
      <c r="H91" s="57">
        <f>'19.ПП4.Благ.2.Мер.'!H16</f>
        <v>0</v>
      </c>
      <c r="I91" s="57">
        <f>'19.ПП4.Благ.2.Мер.'!I16</f>
        <v>0</v>
      </c>
      <c r="J91" s="57">
        <f>'19.ПП4.Благ.2.Мер.'!J16</f>
        <v>2168526.12</v>
      </c>
      <c r="K91" s="57"/>
      <c r="L91" s="57"/>
      <c r="M91" s="57">
        <v>0</v>
      </c>
      <c r="N91" s="57">
        <v>0</v>
      </c>
      <c r="O91" s="57">
        <v>0</v>
      </c>
      <c r="P91" s="57">
        <v>0</v>
      </c>
      <c r="Q91" s="57">
        <v>1895710.06</v>
      </c>
      <c r="R91" s="57">
        <v>0</v>
      </c>
      <c r="S91" s="57">
        <f>G91</f>
        <v>2168526.12</v>
      </c>
      <c r="T91" s="57">
        <v>2168526.12</v>
      </c>
      <c r="U91" s="57">
        <f>H91</f>
        <v>0</v>
      </c>
      <c r="V91" s="57">
        <f>I91</f>
        <v>0</v>
      </c>
      <c r="W91" s="233"/>
    </row>
    <row r="92" spans="1:23" s="175" customFormat="1" ht="30">
      <c r="A92" s="229" t="s">
        <v>301</v>
      </c>
      <c r="B92" s="159" t="s">
        <v>302</v>
      </c>
      <c r="C92" s="167" t="s">
        <v>178</v>
      </c>
      <c r="D92" s="167" t="s">
        <v>178</v>
      </c>
      <c r="E92" s="168" t="str">
        <f>E94</f>
        <v>1247741</v>
      </c>
      <c r="F92" s="167" t="s">
        <v>178</v>
      </c>
      <c r="G92" s="98">
        <f>G94</f>
        <v>3700000</v>
      </c>
      <c r="H92" s="98">
        <f t="shared" ref="H92:J92" si="64">H94</f>
        <v>0</v>
      </c>
      <c r="I92" s="98">
        <f t="shared" si="64"/>
        <v>0</v>
      </c>
      <c r="J92" s="98">
        <f t="shared" si="64"/>
        <v>3700000</v>
      </c>
      <c r="K92" s="57"/>
      <c r="L92" s="57"/>
      <c r="M92" s="98">
        <f t="shared" ref="M92:T92" si="65">M94</f>
        <v>0</v>
      </c>
      <c r="N92" s="98">
        <f t="shared" si="65"/>
        <v>0</v>
      </c>
      <c r="O92" s="98">
        <f t="shared" si="65"/>
        <v>0</v>
      </c>
      <c r="P92" s="98">
        <f t="shared" si="65"/>
        <v>0</v>
      </c>
      <c r="Q92" s="98">
        <f t="shared" si="65"/>
        <v>0</v>
      </c>
      <c r="R92" s="98">
        <f t="shared" si="65"/>
        <v>0</v>
      </c>
      <c r="S92" s="98">
        <f t="shared" si="65"/>
        <v>3700000</v>
      </c>
      <c r="T92" s="98">
        <f t="shared" si="65"/>
        <v>3681500</v>
      </c>
      <c r="U92" s="98">
        <f>H92</f>
        <v>0</v>
      </c>
      <c r="V92" s="98">
        <f>I92</f>
        <v>0</v>
      </c>
      <c r="W92" s="233"/>
    </row>
    <row r="93" spans="1:23" s="175" customFormat="1" ht="15" customHeight="1">
      <c r="A93" s="229"/>
      <c r="B93" s="169" t="s">
        <v>276</v>
      </c>
      <c r="C93" s="67"/>
      <c r="D93" s="170"/>
      <c r="E93" s="170"/>
      <c r="F93" s="170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233"/>
    </row>
    <row r="94" spans="1:23" s="175" customFormat="1" ht="15" customHeight="1">
      <c r="A94" s="229"/>
      <c r="B94" s="169" t="s">
        <v>64</v>
      </c>
      <c r="C94" s="57" t="str">
        <f>'19.ПП4.Благ.2.Мер.'!C17</f>
        <v>009</v>
      </c>
      <c r="D94" s="57" t="str">
        <f>'19.ПП4.Благ.2.Мер.'!D17</f>
        <v>0503</v>
      </c>
      <c r="E94" s="57" t="str">
        <f>'19.ПП4.Благ.2.Мер.'!E17</f>
        <v>1247741</v>
      </c>
      <c r="F94" s="69">
        <f>'19.ПП4.Благ.2.Мер.'!F17</f>
        <v>244</v>
      </c>
      <c r="G94" s="57">
        <f>'19.ПП4.Благ.2.Мер.'!G17</f>
        <v>3700000</v>
      </c>
      <c r="H94" s="57">
        <f>'19.ПП4.Благ.2.Мер.'!H17</f>
        <v>0</v>
      </c>
      <c r="I94" s="57">
        <f>'19.ПП4.Благ.2.Мер.'!I17</f>
        <v>0</v>
      </c>
      <c r="J94" s="57">
        <f>'19.ПП4.Благ.2.Мер.'!J17</f>
        <v>3700000</v>
      </c>
      <c r="K94" s="57"/>
      <c r="L94" s="57"/>
      <c r="M94" s="57">
        <v>0</v>
      </c>
      <c r="N94" s="57">
        <v>0</v>
      </c>
      <c r="O94" s="57">
        <v>0</v>
      </c>
      <c r="P94" s="57">
        <v>0</v>
      </c>
      <c r="Q94" s="57">
        <v>0</v>
      </c>
      <c r="R94" s="57">
        <v>0</v>
      </c>
      <c r="S94" s="57">
        <f>G94</f>
        <v>3700000</v>
      </c>
      <c r="T94" s="57">
        <v>3681500</v>
      </c>
      <c r="U94" s="57">
        <f>H94</f>
        <v>0</v>
      </c>
      <c r="V94" s="57">
        <f>I94</f>
        <v>0</v>
      </c>
      <c r="W94" s="233"/>
    </row>
    <row r="95" spans="1:23" s="175" customFormat="1" ht="30">
      <c r="A95" s="229" t="s">
        <v>303</v>
      </c>
      <c r="B95" s="159" t="s">
        <v>294</v>
      </c>
      <c r="C95" s="167" t="s">
        <v>178</v>
      </c>
      <c r="D95" s="167" t="s">
        <v>178</v>
      </c>
      <c r="E95" s="168" t="str">
        <f>E97</f>
        <v>1240005</v>
      </c>
      <c r="F95" s="167" t="s">
        <v>178</v>
      </c>
      <c r="G95" s="98">
        <f>G97</f>
        <v>207400</v>
      </c>
      <c r="H95" s="98">
        <f t="shared" ref="H95:J95" si="66">H97</f>
        <v>0</v>
      </c>
      <c r="I95" s="98">
        <f t="shared" si="66"/>
        <v>0</v>
      </c>
      <c r="J95" s="98">
        <f t="shared" si="66"/>
        <v>207400</v>
      </c>
      <c r="K95" s="57"/>
      <c r="L95" s="57"/>
      <c r="M95" s="98">
        <f t="shared" ref="M95:P95" si="67">M97</f>
        <v>0</v>
      </c>
      <c r="N95" s="98">
        <f t="shared" si="67"/>
        <v>0</v>
      </c>
      <c r="O95" s="98">
        <f t="shared" si="67"/>
        <v>0</v>
      </c>
      <c r="P95" s="98">
        <f t="shared" si="67"/>
        <v>0</v>
      </c>
      <c r="Q95" s="98">
        <f t="shared" ref="Q95:R95" si="68">Q97</f>
        <v>207400</v>
      </c>
      <c r="R95" s="98">
        <f t="shared" si="68"/>
        <v>3681.5</v>
      </c>
      <c r="S95" s="98">
        <f t="shared" ref="S95:T95" si="69">S97</f>
        <v>207400</v>
      </c>
      <c r="T95" s="98">
        <f t="shared" si="69"/>
        <v>203327.52</v>
      </c>
      <c r="U95" s="98">
        <f>H95</f>
        <v>0</v>
      </c>
      <c r="V95" s="98">
        <f>I95</f>
        <v>0</v>
      </c>
      <c r="W95" s="233"/>
    </row>
    <row r="96" spans="1:23" s="175" customFormat="1" ht="15" customHeight="1">
      <c r="A96" s="229"/>
      <c r="B96" s="169" t="s">
        <v>276</v>
      </c>
      <c r="C96" s="67"/>
      <c r="D96" s="170"/>
      <c r="E96" s="170"/>
      <c r="F96" s="170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233"/>
    </row>
    <row r="97" spans="1:24" s="175" customFormat="1" ht="15" customHeight="1">
      <c r="A97" s="229"/>
      <c r="B97" s="169" t="s">
        <v>64</v>
      </c>
      <c r="C97" s="57" t="str">
        <f>'19.ПП4.Благ.2.Мер.'!C18</f>
        <v>009</v>
      </c>
      <c r="D97" s="57" t="str">
        <f>'19.ПП4.Благ.2.Мер.'!D18</f>
        <v>0503</v>
      </c>
      <c r="E97" s="57" t="str">
        <f>'19.ПП4.Благ.2.Мер.'!E18</f>
        <v>1240005</v>
      </c>
      <c r="F97" s="69">
        <f>'19.ПП4.Благ.2.Мер.'!F18</f>
        <v>244</v>
      </c>
      <c r="G97" s="57">
        <f>'19.ПП4.Благ.2.Мер.'!G18</f>
        <v>207400</v>
      </c>
      <c r="H97" s="57">
        <f>'19.ПП4.Благ.2.Мер.'!H18</f>
        <v>0</v>
      </c>
      <c r="I97" s="57">
        <f>'19.ПП4.Благ.2.Мер.'!I18</f>
        <v>0</v>
      </c>
      <c r="J97" s="57">
        <f>'19.ПП4.Благ.2.Мер.'!J18</f>
        <v>207400</v>
      </c>
      <c r="K97" s="57"/>
      <c r="L97" s="57"/>
      <c r="M97" s="57">
        <v>0</v>
      </c>
      <c r="N97" s="57">
        <v>0</v>
      </c>
      <c r="O97" s="57">
        <v>0</v>
      </c>
      <c r="P97" s="57">
        <v>0</v>
      </c>
      <c r="Q97" s="57">
        <v>207400</v>
      </c>
      <c r="R97" s="57">
        <v>3681.5</v>
      </c>
      <c r="S97" s="57">
        <f>G97</f>
        <v>207400</v>
      </c>
      <c r="T97" s="57">
        <v>203327.52</v>
      </c>
      <c r="U97" s="57">
        <f>H97</f>
        <v>0</v>
      </c>
      <c r="V97" s="57">
        <f>I97</f>
        <v>0</v>
      </c>
      <c r="W97" s="233"/>
    </row>
    <row r="98" spans="1:24">
      <c r="B98" s="161"/>
      <c r="C98" s="176"/>
      <c r="D98" s="176"/>
      <c r="E98" s="176"/>
      <c r="F98" s="176"/>
      <c r="G98" s="177"/>
      <c r="H98" s="177"/>
      <c r="I98" s="177"/>
      <c r="J98" s="177"/>
    </row>
    <row r="99" spans="1:24">
      <c r="B99" s="161"/>
      <c r="C99" s="176"/>
      <c r="D99" s="176"/>
      <c r="E99" s="176"/>
      <c r="F99" s="176"/>
      <c r="G99" s="177"/>
      <c r="H99" s="177"/>
      <c r="I99" s="177"/>
      <c r="J99" s="177"/>
    </row>
    <row r="100" spans="1:24" s="50" customFormat="1">
      <c r="C100" s="171"/>
      <c r="D100" s="171"/>
      <c r="E100" s="171"/>
      <c r="F100" s="171"/>
      <c r="G100" s="63"/>
      <c r="H100" s="63"/>
      <c r="I100" s="63"/>
      <c r="J100" s="63"/>
      <c r="K100" s="63"/>
      <c r="L100" s="63"/>
      <c r="M100" s="63"/>
      <c r="N100" s="63"/>
      <c r="P100" s="63"/>
      <c r="Q100" s="63"/>
      <c r="R100" s="63"/>
      <c r="S100" s="63"/>
      <c r="T100" s="63"/>
      <c r="X100" s="49"/>
    </row>
    <row r="101" spans="1:24" s="50" customFormat="1" ht="15" customHeight="1">
      <c r="B101" s="239" t="s">
        <v>15</v>
      </c>
      <c r="C101" s="239"/>
      <c r="D101" s="239"/>
      <c r="E101" s="239"/>
      <c r="F101" s="239"/>
      <c r="G101" s="178"/>
      <c r="H101" s="234" t="s">
        <v>14</v>
      </c>
      <c r="I101" s="234"/>
      <c r="J101" s="63"/>
      <c r="K101" s="63"/>
      <c r="L101" s="63"/>
      <c r="M101" s="63"/>
      <c r="N101" s="63"/>
      <c r="O101" s="63" t="s">
        <v>272</v>
      </c>
      <c r="P101" s="63"/>
      <c r="Q101" s="63"/>
      <c r="R101" s="63"/>
      <c r="S101" s="63"/>
      <c r="T101" s="63"/>
      <c r="X101" s="49"/>
    </row>
    <row r="102" spans="1:24">
      <c r="B102" s="240" t="s">
        <v>338</v>
      </c>
      <c r="C102" s="240"/>
      <c r="D102" s="240"/>
      <c r="E102" s="240"/>
      <c r="F102" s="240"/>
    </row>
  </sheetData>
  <mergeCells count="73">
    <mergeCell ref="B101:F101"/>
    <mergeCell ref="B102:F102"/>
    <mergeCell ref="W24:W26"/>
    <mergeCell ref="W46:W48"/>
    <mergeCell ref="W49:W51"/>
    <mergeCell ref="W52:W54"/>
    <mergeCell ref="W27:W29"/>
    <mergeCell ref="W68:W70"/>
    <mergeCell ref="W73:W75"/>
    <mergeCell ref="W55:W57"/>
    <mergeCell ref="W58:W60"/>
    <mergeCell ref="W92:W94"/>
    <mergeCell ref="W61:W63"/>
    <mergeCell ref="W65:W67"/>
    <mergeCell ref="W95:W97"/>
    <mergeCell ref="W76:W79"/>
    <mergeCell ref="A9:A11"/>
    <mergeCell ref="A12:A14"/>
    <mergeCell ref="A15:A17"/>
    <mergeCell ref="A18:A20"/>
    <mergeCell ref="W18:W20"/>
    <mergeCell ref="W9:W11"/>
    <mergeCell ref="W12:W14"/>
    <mergeCell ref="W15:W17"/>
    <mergeCell ref="W80:W82"/>
    <mergeCell ref="W83:W85"/>
    <mergeCell ref="W86:W88"/>
    <mergeCell ref="W89:W91"/>
    <mergeCell ref="W33:W35"/>
    <mergeCell ref="W39:W42"/>
    <mergeCell ref="W43:W45"/>
    <mergeCell ref="S1:W1"/>
    <mergeCell ref="K3:V3"/>
    <mergeCell ref="W3:W6"/>
    <mergeCell ref="K4:L5"/>
    <mergeCell ref="M4:T4"/>
    <mergeCell ref="U4:V5"/>
    <mergeCell ref="M5:N5"/>
    <mergeCell ref="O5:P5"/>
    <mergeCell ref="Q5:R5"/>
    <mergeCell ref="S5:T5"/>
    <mergeCell ref="W21:W23"/>
    <mergeCell ref="H101:I101"/>
    <mergeCell ref="C3:F5"/>
    <mergeCell ref="A92:A94"/>
    <mergeCell ref="A95:A97"/>
    <mergeCell ref="A86:A88"/>
    <mergeCell ref="A89:A91"/>
    <mergeCell ref="A72:A75"/>
    <mergeCell ref="A76:A79"/>
    <mergeCell ref="A80:A82"/>
    <mergeCell ref="A43:A45"/>
    <mergeCell ref="A46:A48"/>
    <mergeCell ref="A49:A51"/>
    <mergeCell ref="A83:A85"/>
    <mergeCell ref="A58:A60"/>
    <mergeCell ref="A61:A63"/>
    <mergeCell ref="A65:A67"/>
    <mergeCell ref="A68:A70"/>
    <mergeCell ref="H1:J1"/>
    <mergeCell ref="B3:B6"/>
    <mergeCell ref="G3:J5"/>
    <mergeCell ref="A36:A38"/>
    <mergeCell ref="A3:A6"/>
    <mergeCell ref="A21:A23"/>
    <mergeCell ref="A24:A26"/>
    <mergeCell ref="A27:A29"/>
    <mergeCell ref="A30:A32"/>
    <mergeCell ref="A33:A35"/>
    <mergeCell ref="A40:A42"/>
    <mergeCell ref="A52:A54"/>
    <mergeCell ref="A55:A57"/>
    <mergeCell ref="A2:W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2" manualBreakCount="2">
    <brk id="38" max="22" man="1"/>
    <brk id="82" max="22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1"/>
    <pageSetUpPr fitToPage="1"/>
  </sheetPr>
  <dimension ref="A1:T240"/>
  <sheetViews>
    <sheetView view="pageBreakPreview" topLeftCell="J4" zoomScale="85" zoomScaleNormal="100" zoomScaleSheetLayoutView="85" workbookViewId="0">
      <selection activeCell="R4" sqref="J4:S5"/>
    </sheetView>
  </sheetViews>
  <sheetFormatPr defaultColWidth="9.140625" defaultRowHeight="15"/>
  <cols>
    <col min="1" max="1" width="18.7109375" style="49" bestFit="1" customWidth="1"/>
    <col min="2" max="2" width="40.85546875" style="50" customWidth="1"/>
    <col min="3" max="3" width="32.5703125" style="49" customWidth="1"/>
    <col min="4" max="6" width="15.5703125" style="50" hidden="1" customWidth="1"/>
    <col min="7" max="7" width="17.28515625" style="50" hidden="1" customWidth="1"/>
    <col min="8" max="9" width="15.42578125" style="186" customWidth="1"/>
    <col min="10" max="10" width="14.28515625" style="186" customWidth="1"/>
    <col min="11" max="11" width="15.42578125" style="186" customWidth="1"/>
    <col min="12" max="14" width="15.42578125" style="50" customWidth="1"/>
    <col min="15" max="15" width="16" style="50" customWidth="1"/>
    <col min="16" max="19" width="15.5703125" style="63" bestFit="1" customWidth="1"/>
    <col min="20" max="20" width="13.7109375" style="50" bestFit="1" customWidth="1"/>
    <col min="21" max="16384" width="9.140625" style="49"/>
  </cols>
  <sheetData>
    <row r="1" spans="1:20" ht="78" customHeight="1">
      <c r="E1" s="248" t="s">
        <v>179</v>
      </c>
      <c r="F1" s="248"/>
      <c r="G1" s="248"/>
      <c r="Q1" s="253" t="s">
        <v>257</v>
      </c>
      <c r="R1" s="253"/>
      <c r="S1" s="253"/>
      <c r="T1" s="253"/>
    </row>
    <row r="2" spans="1:20" ht="42.75" customHeight="1">
      <c r="A2" s="261" t="s">
        <v>284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</row>
    <row r="3" spans="1:20">
      <c r="A3" s="229" t="s">
        <v>60</v>
      </c>
      <c r="B3" s="229" t="s">
        <v>61</v>
      </c>
      <c r="C3" s="229" t="s">
        <v>339</v>
      </c>
      <c r="D3" s="229" t="s">
        <v>120</v>
      </c>
      <c r="E3" s="229"/>
      <c r="F3" s="229"/>
      <c r="G3" s="229"/>
      <c r="H3" s="229" t="s">
        <v>258</v>
      </c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49" t="s">
        <v>259</v>
      </c>
    </row>
    <row r="4" spans="1:20" ht="15" customHeight="1">
      <c r="A4" s="229"/>
      <c r="B4" s="229"/>
      <c r="C4" s="229"/>
      <c r="D4" s="229"/>
      <c r="E4" s="229"/>
      <c r="F4" s="229"/>
      <c r="G4" s="229"/>
      <c r="H4" s="229" t="s">
        <v>266</v>
      </c>
      <c r="I4" s="229"/>
      <c r="J4" s="229" t="s">
        <v>283</v>
      </c>
      <c r="K4" s="254"/>
      <c r="L4" s="254"/>
      <c r="M4" s="254"/>
      <c r="N4" s="254"/>
      <c r="O4" s="254"/>
      <c r="P4" s="254"/>
      <c r="Q4" s="255"/>
      <c r="R4" s="231" t="s">
        <v>38</v>
      </c>
      <c r="S4" s="231"/>
      <c r="T4" s="250"/>
    </row>
    <row r="5" spans="1:20" ht="15" customHeight="1">
      <c r="A5" s="229"/>
      <c r="B5" s="229"/>
      <c r="C5" s="229"/>
      <c r="D5" s="229"/>
      <c r="E5" s="229"/>
      <c r="F5" s="229"/>
      <c r="G5" s="229"/>
      <c r="H5" s="229"/>
      <c r="I5" s="229"/>
      <c r="J5" s="256" t="s">
        <v>260</v>
      </c>
      <c r="K5" s="257"/>
      <c r="L5" s="256" t="s">
        <v>261</v>
      </c>
      <c r="M5" s="257"/>
      <c r="N5" s="256" t="s">
        <v>262</v>
      </c>
      <c r="O5" s="257"/>
      <c r="P5" s="237" t="s">
        <v>263</v>
      </c>
      <c r="Q5" s="237"/>
      <c r="R5" s="231"/>
      <c r="S5" s="231"/>
      <c r="T5" s="250"/>
    </row>
    <row r="6" spans="1:20" ht="30">
      <c r="A6" s="229"/>
      <c r="B6" s="229"/>
      <c r="C6" s="229"/>
      <c r="D6" s="181" t="s">
        <v>188</v>
      </c>
      <c r="E6" s="181" t="s">
        <v>189</v>
      </c>
      <c r="F6" s="181" t="s">
        <v>190</v>
      </c>
      <c r="G6" s="181" t="s">
        <v>4</v>
      </c>
      <c r="H6" s="181" t="s">
        <v>264</v>
      </c>
      <c r="I6" s="181" t="s">
        <v>265</v>
      </c>
      <c r="J6" s="181" t="s">
        <v>264</v>
      </c>
      <c r="K6" s="181" t="s">
        <v>265</v>
      </c>
      <c r="L6" s="181" t="s">
        <v>264</v>
      </c>
      <c r="M6" s="181" t="s">
        <v>265</v>
      </c>
      <c r="N6" s="181" t="s">
        <v>264</v>
      </c>
      <c r="O6" s="181" t="s">
        <v>265</v>
      </c>
      <c r="P6" s="183" t="s">
        <v>264</v>
      </c>
      <c r="Q6" s="183" t="s">
        <v>265</v>
      </c>
      <c r="R6" s="183" t="s">
        <v>305</v>
      </c>
      <c r="S6" s="183" t="s">
        <v>306</v>
      </c>
      <c r="T6" s="251"/>
    </row>
    <row r="7" spans="1:20" s="114" customFormat="1" ht="14.25" customHeight="1">
      <c r="A7" s="252" t="s">
        <v>59</v>
      </c>
      <c r="B7" s="252" t="s">
        <v>192</v>
      </c>
      <c r="C7" s="187" t="s">
        <v>62</v>
      </c>
      <c r="D7" s="118">
        <f>'ПР2. Пр.1 Распределение. Отч.7'!G7</f>
        <v>416864972.76999998</v>
      </c>
      <c r="E7" s="118">
        <f>'ПР2. Пр.1 Распределение. Отч.7'!H7</f>
        <v>252988659</v>
      </c>
      <c r="F7" s="118">
        <f>'ПР2. Пр.1 Распределение. Отч.7'!I7</f>
        <v>247988659</v>
      </c>
      <c r="G7" s="118">
        <f>SUM(D7:F7)</f>
        <v>917842290.76999998</v>
      </c>
      <c r="H7" s="126">
        <f>SUM(H9:H13)</f>
        <v>395582782.67000002</v>
      </c>
      <c r="I7" s="126">
        <f t="shared" ref="I7:S7" si="0">SUM(I9:I13)</f>
        <v>393303825.81999999</v>
      </c>
      <c r="J7" s="126">
        <f t="shared" si="0"/>
        <v>63785401.200000003</v>
      </c>
      <c r="K7" s="126">
        <f t="shared" si="0"/>
        <v>62875039.950000003</v>
      </c>
      <c r="L7" s="126">
        <f t="shared" si="0"/>
        <v>163944867.84</v>
      </c>
      <c r="M7" s="126">
        <f t="shared" ref="M7" si="1">SUM(M9:M13)</f>
        <v>157862004.40999997</v>
      </c>
      <c r="N7" s="126">
        <f t="shared" si="0"/>
        <v>315804425.19000006</v>
      </c>
      <c r="O7" s="126">
        <f t="shared" si="0"/>
        <v>309831759.75999999</v>
      </c>
      <c r="P7" s="126">
        <f t="shared" ref="P7:Q7" si="2">SUM(P9:P13)</f>
        <v>416864972.76999998</v>
      </c>
      <c r="Q7" s="126">
        <f t="shared" si="2"/>
        <v>414831668.69</v>
      </c>
      <c r="R7" s="126">
        <f t="shared" si="0"/>
        <v>252988659</v>
      </c>
      <c r="S7" s="126">
        <f t="shared" si="0"/>
        <v>247988659</v>
      </c>
      <c r="T7" s="274"/>
    </row>
    <row r="8" spans="1:20" s="114" customFormat="1" ht="14.25">
      <c r="A8" s="252"/>
      <c r="B8" s="252"/>
      <c r="C8" s="187" t="s">
        <v>50</v>
      </c>
      <c r="D8" s="118"/>
      <c r="E8" s="118"/>
      <c r="F8" s="118"/>
      <c r="G8" s="118"/>
      <c r="H8" s="124"/>
      <c r="I8" s="124"/>
      <c r="J8" s="124"/>
      <c r="K8" s="124"/>
      <c r="L8" s="125"/>
      <c r="M8" s="125"/>
      <c r="N8" s="125"/>
      <c r="O8" s="125"/>
      <c r="P8" s="125"/>
      <c r="Q8" s="125"/>
      <c r="R8" s="118"/>
      <c r="S8" s="118"/>
      <c r="T8" s="275"/>
    </row>
    <row r="9" spans="1:20" s="114" customFormat="1" ht="14.25">
      <c r="A9" s="252"/>
      <c r="B9" s="252"/>
      <c r="C9" s="188" t="s">
        <v>49</v>
      </c>
      <c r="D9" s="118">
        <f t="shared" ref="D9:F13" si="3">D16+D93+D156+D177</f>
        <v>0</v>
      </c>
      <c r="E9" s="118">
        <f t="shared" si="3"/>
        <v>0</v>
      </c>
      <c r="F9" s="118">
        <f t="shared" si="3"/>
        <v>0</v>
      </c>
      <c r="G9" s="118">
        <f t="shared" ref="G9:G13" si="4">SUM(D9:F9)</f>
        <v>0</v>
      </c>
      <c r="H9" s="126">
        <f t="shared" ref="H9:S9" si="5">H16+H93+H156+H177</f>
        <v>0</v>
      </c>
      <c r="I9" s="126">
        <f t="shared" si="5"/>
        <v>0</v>
      </c>
      <c r="J9" s="126">
        <f t="shared" si="5"/>
        <v>0</v>
      </c>
      <c r="K9" s="126">
        <f t="shared" si="5"/>
        <v>0</v>
      </c>
      <c r="L9" s="126">
        <f t="shared" si="5"/>
        <v>0</v>
      </c>
      <c r="M9" s="126">
        <f t="shared" si="5"/>
        <v>0</v>
      </c>
      <c r="N9" s="126">
        <f t="shared" si="5"/>
        <v>0</v>
      </c>
      <c r="O9" s="126">
        <f t="shared" si="5"/>
        <v>0</v>
      </c>
      <c r="P9" s="126">
        <f t="shared" ref="P9:Q9" si="6">P16+P93+P156+P177</f>
        <v>0</v>
      </c>
      <c r="Q9" s="126">
        <f t="shared" si="6"/>
        <v>0</v>
      </c>
      <c r="R9" s="126">
        <f t="shared" si="5"/>
        <v>0</v>
      </c>
      <c r="S9" s="126">
        <f t="shared" si="5"/>
        <v>0</v>
      </c>
      <c r="T9" s="275"/>
    </row>
    <row r="10" spans="1:20" s="114" customFormat="1" ht="14.25">
      <c r="A10" s="252"/>
      <c r="B10" s="252"/>
      <c r="C10" s="187" t="s">
        <v>51</v>
      </c>
      <c r="D10" s="118">
        <f t="shared" si="3"/>
        <v>100620800</v>
      </c>
      <c r="E10" s="118">
        <f t="shared" si="3"/>
        <v>0</v>
      </c>
      <c r="F10" s="118">
        <f t="shared" si="3"/>
        <v>0</v>
      </c>
      <c r="G10" s="118">
        <f t="shared" si="4"/>
        <v>100620800</v>
      </c>
      <c r="H10" s="126">
        <f t="shared" ref="H10:S10" si="7">H17+H94+H157+H178</f>
        <v>71095700</v>
      </c>
      <c r="I10" s="126">
        <f t="shared" si="7"/>
        <v>71095700</v>
      </c>
      <c r="J10" s="126">
        <f t="shared" si="7"/>
        <v>0</v>
      </c>
      <c r="K10" s="126">
        <f t="shared" si="7"/>
        <v>0</v>
      </c>
      <c r="L10" s="126">
        <f t="shared" si="7"/>
        <v>42578271.75</v>
      </c>
      <c r="M10" s="126">
        <f t="shared" si="7"/>
        <v>42578271.75</v>
      </c>
      <c r="N10" s="126">
        <f t="shared" si="7"/>
        <v>71864580.620000005</v>
      </c>
      <c r="O10" s="126">
        <f t="shared" si="7"/>
        <v>68337946.400000006</v>
      </c>
      <c r="P10" s="126">
        <f t="shared" ref="P10:Q10" si="8">P17+P94+P157+P178</f>
        <v>100620800</v>
      </c>
      <c r="Q10" s="126">
        <f t="shared" si="8"/>
        <v>100517300</v>
      </c>
      <c r="R10" s="126">
        <f t="shared" si="7"/>
        <v>0</v>
      </c>
      <c r="S10" s="126">
        <f t="shared" si="7"/>
        <v>0</v>
      </c>
      <c r="T10" s="275"/>
    </row>
    <row r="11" spans="1:20" s="114" customFormat="1" ht="14.25">
      <c r="A11" s="252"/>
      <c r="B11" s="252"/>
      <c r="C11" s="189" t="s">
        <v>52</v>
      </c>
      <c r="D11" s="118">
        <f t="shared" si="3"/>
        <v>0</v>
      </c>
      <c r="E11" s="118">
        <f t="shared" si="3"/>
        <v>0</v>
      </c>
      <c r="F11" s="118">
        <f t="shared" si="3"/>
        <v>0</v>
      </c>
      <c r="G11" s="118">
        <f t="shared" si="4"/>
        <v>0</v>
      </c>
      <c r="H11" s="126">
        <f t="shared" ref="H11:S11" si="9">H18+H95+H158+H179</f>
        <v>0</v>
      </c>
      <c r="I11" s="126">
        <f t="shared" si="9"/>
        <v>0</v>
      </c>
      <c r="J11" s="126">
        <f t="shared" si="9"/>
        <v>0</v>
      </c>
      <c r="K11" s="126">
        <f t="shared" si="9"/>
        <v>0</v>
      </c>
      <c r="L11" s="126">
        <f t="shared" si="9"/>
        <v>0</v>
      </c>
      <c r="M11" s="126">
        <f t="shared" si="9"/>
        <v>0</v>
      </c>
      <c r="N11" s="126">
        <f t="shared" si="9"/>
        <v>0</v>
      </c>
      <c r="O11" s="126">
        <f t="shared" si="9"/>
        <v>0</v>
      </c>
      <c r="P11" s="126">
        <f t="shared" ref="P11:Q11" si="10">P18+P95+P158+P179</f>
        <v>0</v>
      </c>
      <c r="Q11" s="126">
        <f t="shared" si="10"/>
        <v>0</v>
      </c>
      <c r="R11" s="126">
        <f t="shared" si="9"/>
        <v>0</v>
      </c>
      <c r="S11" s="126">
        <f t="shared" si="9"/>
        <v>0</v>
      </c>
      <c r="T11" s="275"/>
    </row>
    <row r="12" spans="1:20" s="114" customFormat="1" ht="14.25">
      <c r="A12" s="252"/>
      <c r="B12" s="252"/>
      <c r="C12" s="187" t="s">
        <v>53</v>
      </c>
      <c r="D12" s="118">
        <f t="shared" si="3"/>
        <v>316244172.76999998</v>
      </c>
      <c r="E12" s="118">
        <f t="shared" si="3"/>
        <v>252988659</v>
      </c>
      <c r="F12" s="118">
        <f t="shared" si="3"/>
        <v>247988659</v>
      </c>
      <c r="G12" s="118">
        <f t="shared" si="4"/>
        <v>817221490.76999998</v>
      </c>
      <c r="H12" s="126">
        <f t="shared" ref="H12:S12" si="11">H19+H96+H159+H180</f>
        <v>324487082.67000002</v>
      </c>
      <c r="I12" s="126">
        <f t="shared" si="11"/>
        <v>322208125.81999999</v>
      </c>
      <c r="J12" s="126">
        <f t="shared" si="11"/>
        <v>63785401.200000003</v>
      </c>
      <c r="K12" s="126">
        <f t="shared" si="11"/>
        <v>62875039.950000003</v>
      </c>
      <c r="L12" s="126">
        <f t="shared" si="11"/>
        <v>121366596.09</v>
      </c>
      <c r="M12" s="126">
        <f t="shared" si="11"/>
        <v>115283732.65999998</v>
      </c>
      <c r="N12" s="126">
        <f t="shared" si="11"/>
        <v>243939844.57000002</v>
      </c>
      <c r="O12" s="126">
        <f t="shared" si="11"/>
        <v>241493813.36000001</v>
      </c>
      <c r="P12" s="126">
        <f t="shared" ref="P12:Q12" si="12">P19+P96+P159+P180</f>
        <v>316244172.76999998</v>
      </c>
      <c r="Q12" s="126">
        <f t="shared" si="12"/>
        <v>314314368.69</v>
      </c>
      <c r="R12" s="126">
        <f t="shared" si="11"/>
        <v>252988659</v>
      </c>
      <c r="S12" s="126">
        <f t="shared" si="11"/>
        <v>247988659</v>
      </c>
      <c r="T12" s="275"/>
    </row>
    <row r="13" spans="1:20" s="114" customFormat="1" ht="14.25">
      <c r="A13" s="252"/>
      <c r="B13" s="252"/>
      <c r="C13" s="187" t="s">
        <v>54</v>
      </c>
      <c r="D13" s="118">
        <f t="shared" si="3"/>
        <v>0</v>
      </c>
      <c r="E13" s="118">
        <f t="shared" si="3"/>
        <v>0</v>
      </c>
      <c r="F13" s="118">
        <f t="shared" si="3"/>
        <v>0</v>
      </c>
      <c r="G13" s="118">
        <f t="shared" si="4"/>
        <v>0</v>
      </c>
      <c r="H13" s="126">
        <f t="shared" ref="H13:S13" si="13">H20+H97+H160+H181</f>
        <v>0</v>
      </c>
      <c r="I13" s="126">
        <f t="shared" si="13"/>
        <v>0</v>
      </c>
      <c r="J13" s="126">
        <f t="shared" si="13"/>
        <v>0</v>
      </c>
      <c r="K13" s="126">
        <f t="shared" si="13"/>
        <v>0</v>
      </c>
      <c r="L13" s="126">
        <f t="shared" si="13"/>
        <v>0</v>
      </c>
      <c r="M13" s="126">
        <f t="shared" si="13"/>
        <v>0</v>
      </c>
      <c r="N13" s="126">
        <f t="shared" si="13"/>
        <v>0</v>
      </c>
      <c r="O13" s="126">
        <f t="shared" si="13"/>
        <v>0</v>
      </c>
      <c r="P13" s="126">
        <f t="shared" ref="P13:Q13" si="14">P20+P97+P160+P181</f>
        <v>0</v>
      </c>
      <c r="Q13" s="126">
        <f t="shared" si="14"/>
        <v>0</v>
      </c>
      <c r="R13" s="126">
        <f t="shared" si="13"/>
        <v>0</v>
      </c>
      <c r="S13" s="126">
        <f t="shared" si="13"/>
        <v>0</v>
      </c>
      <c r="T13" s="276"/>
    </row>
    <row r="14" spans="1:20">
      <c r="A14" s="229" t="s">
        <v>6</v>
      </c>
      <c r="B14" s="229" t="s">
        <v>91</v>
      </c>
      <c r="C14" s="174" t="s">
        <v>62</v>
      </c>
      <c r="D14" s="98">
        <f>D15+D16+D17+D18+D19+D20</f>
        <v>201403294.81</v>
      </c>
      <c r="E14" s="98">
        <f>E15+E16+E17+E18+E19+E20</f>
        <v>88496773</v>
      </c>
      <c r="F14" s="98">
        <f>F15+F16+F17+F18+F19+F20</f>
        <v>83496773</v>
      </c>
      <c r="G14" s="98">
        <f>G15+G16+G17+G18+G19+G20</f>
        <v>373396840.81</v>
      </c>
      <c r="H14" s="128">
        <f t="shared" ref="H14:O14" si="15">H16+H17+H18+H19+H20</f>
        <v>267379190.67000002</v>
      </c>
      <c r="I14" s="128">
        <f t="shared" si="15"/>
        <v>266090827.62</v>
      </c>
      <c r="J14" s="128">
        <f t="shared" si="15"/>
        <v>30253527.030000001</v>
      </c>
      <c r="K14" s="128">
        <f t="shared" si="15"/>
        <v>30253527.030000001</v>
      </c>
      <c r="L14" s="128">
        <f t="shared" si="15"/>
        <v>93186395.079999998</v>
      </c>
      <c r="M14" s="128">
        <f t="shared" si="15"/>
        <v>92511973.019999996</v>
      </c>
      <c r="N14" s="128">
        <f t="shared" si="15"/>
        <v>145817245.28000003</v>
      </c>
      <c r="O14" s="128">
        <f t="shared" si="15"/>
        <v>142280774.35000002</v>
      </c>
      <c r="P14" s="128">
        <f t="shared" ref="P14:Q14" si="16">P16+P17+P18+P19+P20</f>
        <v>201403294.81</v>
      </c>
      <c r="Q14" s="128">
        <f t="shared" si="16"/>
        <v>201307588.10000002</v>
      </c>
      <c r="R14" s="128">
        <f>R16+R17+R18+R19+R20</f>
        <v>88496773</v>
      </c>
      <c r="S14" s="128">
        <f>S16+S17+S18+S19+S20</f>
        <v>83496773</v>
      </c>
      <c r="T14" s="277"/>
    </row>
    <row r="15" spans="1:20">
      <c r="A15" s="229"/>
      <c r="B15" s="229"/>
      <c r="C15" s="174" t="s">
        <v>50</v>
      </c>
      <c r="D15" s="98"/>
      <c r="E15" s="98"/>
      <c r="F15" s="98"/>
      <c r="G15" s="98"/>
      <c r="H15" s="128"/>
      <c r="I15" s="128"/>
      <c r="J15" s="128"/>
      <c r="K15" s="128"/>
      <c r="L15" s="98"/>
      <c r="M15" s="98"/>
      <c r="N15" s="98"/>
      <c r="O15" s="98"/>
      <c r="P15" s="98"/>
      <c r="Q15" s="98"/>
      <c r="R15" s="98"/>
      <c r="S15" s="98"/>
      <c r="T15" s="278"/>
    </row>
    <row r="16" spans="1:20">
      <c r="A16" s="229"/>
      <c r="B16" s="229"/>
      <c r="C16" s="190" t="s">
        <v>49</v>
      </c>
      <c r="D16" s="98">
        <f>D23+D30+D37+D44+D51+D58+D65+D72+D79+D86</f>
        <v>0</v>
      </c>
      <c r="E16" s="98">
        <f t="shared" ref="E16:G16" si="17">E23+E30+E37+E44+E51+E58+E65+E72+E79+E86</f>
        <v>0</v>
      </c>
      <c r="F16" s="98">
        <f t="shared" si="17"/>
        <v>0</v>
      </c>
      <c r="G16" s="98">
        <f t="shared" si="17"/>
        <v>0</v>
      </c>
      <c r="H16" s="128">
        <f>H23+H30+H37+H44+H51+H58+H65+H79</f>
        <v>0</v>
      </c>
      <c r="I16" s="128">
        <f t="shared" ref="I16:S16" si="18">I23+I30+I37+I44+I51+I58+I65+I79</f>
        <v>0</v>
      </c>
      <c r="J16" s="128">
        <f t="shared" si="18"/>
        <v>0</v>
      </c>
      <c r="K16" s="128">
        <f t="shared" si="18"/>
        <v>0</v>
      </c>
      <c r="L16" s="128">
        <f t="shared" si="18"/>
        <v>0</v>
      </c>
      <c r="M16" s="128">
        <f t="shared" si="18"/>
        <v>0</v>
      </c>
      <c r="N16" s="128">
        <f t="shared" si="18"/>
        <v>0</v>
      </c>
      <c r="O16" s="128">
        <f t="shared" si="18"/>
        <v>0</v>
      </c>
      <c r="P16" s="128">
        <f>P23+P30+P37+P44+P51+P58+P65+P72+P79+P86</f>
        <v>0</v>
      </c>
      <c r="Q16" s="128">
        <f>Q23+Q30+Q37+Q44+Q51+Q58+Q65+Q72+Q79+Q86</f>
        <v>0</v>
      </c>
      <c r="R16" s="128">
        <f t="shared" si="18"/>
        <v>0</v>
      </c>
      <c r="S16" s="128">
        <f t="shared" si="18"/>
        <v>0</v>
      </c>
      <c r="T16" s="278"/>
    </row>
    <row r="17" spans="1:20">
      <c r="A17" s="229"/>
      <c r="B17" s="229"/>
      <c r="C17" s="174" t="s">
        <v>51</v>
      </c>
      <c r="D17" s="98">
        <f t="shared" ref="D17:G20" si="19">D24+D31+D38+D45+D52+D59+D66+D73+D80+D87</f>
        <v>96564000</v>
      </c>
      <c r="E17" s="98">
        <f t="shared" si="19"/>
        <v>0</v>
      </c>
      <c r="F17" s="98">
        <f t="shared" si="19"/>
        <v>0</v>
      </c>
      <c r="G17" s="98">
        <f t="shared" si="19"/>
        <v>96564000</v>
      </c>
      <c r="H17" s="128">
        <f t="shared" ref="H17:S20" si="20">H24+H31+H38+H45+H52+H59+H66+H80</f>
        <v>70583900</v>
      </c>
      <c r="I17" s="128">
        <f t="shared" si="20"/>
        <v>70583900</v>
      </c>
      <c r="J17" s="128">
        <f t="shared" si="20"/>
        <v>0</v>
      </c>
      <c r="K17" s="128">
        <f t="shared" si="20"/>
        <v>0</v>
      </c>
      <c r="L17" s="128">
        <f t="shared" si="20"/>
        <v>42578271.75</v>
      </c>
      <c r="M17" s="128">
        <f t="shared" si="20"/>
        <v>42578271.75</v>
      </c>
      <c r="N17" s="128">
        <f t="shared" si="20"/>
        <v>71507780.620000005</v>
      </c>
      <c r="O17" s="128">
        <f t="shared" si="20"/>
        <v>67981146.400000006</v>
      </c>
      <c r="P17" s="128">
        <f t="shared" ref="P17" si="21">P24+P31+P38+P45+P52+P59+P66+P73+P80+P87</f>
        <v>96564000</v>
      </c>
      <c r="Q17" s="128">
        <f t="shared" ref="Q17:Q20" si="22">Q24+Q31+Q38+Q45+Q52+Q59+Q66+Q73+Q80+Q87</f>
        <v>96479000</v>
      </c>
      <c r="R17" s="128">
        <f t="shared" si="20"/>
        <v>0</v>
      </c>
      <c r="S17" s="128">
        <f t="shared" si="20"/>
        <v>0</v>
      </c>
      <c r="T17" s="278"/>
    </row>
    <row r="18" spans="1:20">
      <c r="A18" s="229"/>
      <c r="B18" s="229"/>
      <c r="C18" s="110" t="s">
        <v>52</v>
      </c>
      <c r="D18" s="98">
        <f t="shared" si="19"/>
        <v>0</v>
      </c>
      <c r="E18" s="98">
        <f t="shared" si="19"/>
        <v>0</v>
      </c>
      <c r="F18" s="98">
        <f t="shared" si="19"/>
        <v>0</v>
      </c>
      <c r="G18" s="98">
        <f t="shared" si="19"/>
        <v>0</v>
      </c>
      <c r="H18" s="128">
        <f t="shared" si="20"/>
        <v>0</v>
      </c>
      <c r="I18" s="128">
        <f t="shared" si="20"/>
        <v>0</v>
      </c>
      <c r="J18" s="128">
        <f t="shared" si="20"/>
        <v>0</v>
      </c>
      <c r="K18" s="128">
        <f t="shared" si="20"/>
        <v>0</v>
      </c>
      <c r="L18" s="128">
        <f t="shared" si="20"/>
        <v>0</v>
      </c>
      <c r="M18" s="128">
        <f t="shared" si="20"/>
        <v>0</v>
      </c>
      <c r="N18" s="128">
        <f t="shared" si="20"/>
        <v>0</v>
      </c>
      <c r="O18" s="128">
        <f t="shared" si="20"/>
        <v>0</v>
      </c>
      <c r="P18" s="128">
        <f t="shared" ref="P18" si="23">P25+P32+P39+P46+P53+P60+P67+P74+P81+P88</f>
        <v>0</v>
      </c>
      <c r="Q18" s="128">
        <f t="shared" si="22"/>
        <v>0</v>
      </c>
      <c r="R18" s="128">
        <f t="shared" si="20"/>
        <v>0</v>
      </c>
      <c r="S18" s="128">
        <f t="shared" si="20"/>
        <v>0</v>
      </c>
      <c r="T18" s="278"/>
    </row>
    <row r="19" spans="1:20">
      <c r="A19" s="229"/>
      <c r="B19" s="229"/>
      <c r="C19" s="174" t="s">
        <v>53</v>
      </c>
      <c r="D19" s="98">
        <f t="shared" si="19"/>
        <v>104839294.81</v>
      </c>
      <c r="E19" s="98">
        <f t="shared" si="19"/>
        <v>88496773</v>
      </c>
      <c r="F19" s="98">
        <f t="shared" si="19"/>
        <v>83496773</v>
      </c>
      <c r="G19" s="98">
        <f t="shared" si="19"/>
        <v>276832840.81</v>
      </c>
      <c r="H19" s="128">
        <f t="shared" si="20"/>
        <v>196795290.67000002</v>
      </c>
      <c r="I19" s="128">
        <f t="shared" si="20"/>
        <v>195506927.62</v>
      </c>
      <c r="J19" s="128">
        <f t="shared" si="20"/>
        <v>30253527.030000001</v>
      </c>
      <c r="K19" s="128">
        <f t="shared" si="20"/>
        <v>30253527.030000001</v>
      </c>
      <c r="L19" s="128">
        <f t="shared" si="20"/>
        <v>50608123.329999998</v>
      </c>
      <c r="M19" s="128">
        <f t="shared" si="20"/>
        <v>49933701.269999996</v>
      </c>
      <c r="N19" s="128">
        <f t="shared" si="20"/>
        <v>74309464.660000011</v>
      </c>
      <c r="O19" s="128">
        <f t="shared" si="20"/>
        <v>74299627.950000018</v>
      </c>
      <c r="P19" s="128">
        <f t="shared" ref="P19" si="24">P26+P33+P40+P47+P54+P61+P68+P75+P82+P89</f>
        <v>104839294.81</v>
      </c>
      <c r="Q19" s="128">
        <f t="shared" si="22"/>
        <v>104828588.10000001</v>
      </c>
      <c r="R19" s="128">
        <f t="shared" si="20"/>
        <v>88496773</v>
      </c>
      <c r="S19" s="128">
        <f t="shared" si="20"/>
        <v>83496773</v>
      </c>
      <c r="T19" s="278"/>
    </row>
    <row r="20" spans="1:20">
      <c r="A20" s="229"/>
      <c r="B20" s="229"/>
      <c r="C20" s="174" t="s">
        <v>54</v>
      </c>
      <c r="D20" s="98">
        <f t="shared" si="19"/>
        <v>0</v>
      </c>
      <c r="E20" s="98">
        <f t="shared" si="19"/>
        <v>0</v>
      </c>
      <c r="F20" s="98">
        <f t="shared" si="19"/>
        <v>0</v>
      </c>
      <c r="G20" s="98">
        <f t="shared" si="19"/>
        <v>0</v>
      </c>
      <c r="H20" s="128">
        <f t="shared" si="20"/>
        <v>0</v>
      </c>
      <c r="I20" s="128">
        <f t="shared" si="20"/>
        <v>0</v>
      </c>
      <c r="J20" s="128">
        <f t="shared" si="20"/>
        <v>0</v>
      </c>
      <c r="K20" s="128">
        <f t="shared" si="20"/>
        <v>0</v>
      </c>
      <c r="L20" s="128">
        <f t="shared" si="20"/>
        <v>0</v>
      </c>
      <c r="M20" s="128">
        <f t="shared" si="20"/>
        <v>0</v>
      </c>
      <c r="N20" s="128">
        <f t="shared" si="20"/>
        <v>0</v>
      </c>
      <c r="O20" s="128">
        <f t="shared" si="20"/>
        <v>0</v>
      </c>
      <c r="P20" s="128">
        <f t="shared" ref="P20" si="25">P27+P34+P41+P48+P55+P62+P69+P76+P83+P90</f>
        <v>0</v>
      </c>
      <c r="Q20" s="128">
        <f t="shared" si="22"/>
        <v>0</v>
      </c>
      <c r="R20" s="128">
        <f t="shared" si="20"/>
        <v>0</v>
      </c>
      <c r="S20" s="128">
        <f t="shared" si="20"/>
        <v>0</v>
      </c>
      <c r="T20" s="279"/>
    </row>
    <row r="21" spans="1:20" hidden="1">
      <c r="A21" s="229" t="s">
        <v>28</v>
      </c>
      <c r="B21" s="229" t="s">
        <v>225</v>
      </c>
      <c r="C21" s="174" t="s">
        <v>62</v>
      </c>
      <c r="D21" s="98">
        <f>D23+D24+D25+D26+D27</f>
        <v>79564000</v>
      </c>
      <c r="E21" s="98">
        <f t="shared" ref="E21:S21" si="26">E23+E24+E25+E26+E27</f>
        <v>0</v>
      </c>
      <c r="F21" s="98">
        <f t="shared" si="26"/>
        <v>0</v>
      </c>
      <c r="G21" s="98">
        <f t="shared" si="26"/>
        <v>79564000</v>
      </c>
      <c r="H21" s="98">
        <f t="shared" si="26"/>
        <v>70583900</v>
      </c>
      <c r="I21" s="98">
        <f t="shared" si="26"/>
        <v>70583900</v>
      </c>
      <c r="J21" s="98">
        <f t="shared" si="26"/>
        <v>0</v>
      </c>
      <c r="K21" s="98">
        <f t="shared" si="26"/>
        <v>0</v>
      </c>
      <c r="L21" s="98">
        <f t="shared" si="26"/>
        <v>42578271.75</v>
      </c>
      <c r="M21" s="98">
        <f t="shared" ref="M21" si="27">M23+M24+M25+M26+M27</f>
        <v>42578271.75</v>
      </c>
      <c r="N21" s="98">
        <f t="shared" si="26"/>
        <v>64507780.620000005</v>
      </c>
      <c r="O21" s="98">
        <f t="shared" si="26"/>
        <v>61016146.399999999</v>
      </c>
      <c r="P21" s="98">
        <f t="shared" ref="P21:Q21" si="28">P23+P24+P25+P26+P27</f>
        <v>79564000</v>
      </c>
      <c r="Q21" s="98">
        <f t="shared" si="28"/>
        <v>79564000</v>
      </c>
      <c r="R21" s="98">
        <f t="shared" si="26"/>
        <v>0</v>
      </c>
      <c r="S21" s="98">
        <f t="shared" si="26"/>
        <v>0</v>
      </c>
      <c r="T21" s="258"/>
    </row>
    <row r="22" spans="1:20" s="175" customFormat="1" ht="12.75" hidden="1">
      <c r="A22" s="233"/>
      <c r="B22" s="229"/>
      <c r="C22" s="169" t="s">
        <v>50</v>
      </c>
      <c r="D22" s="57"/>
      <c r="E22" s="57"/>
      <c r="F22" s="57"/>
      <c r="G22" s="57"/>
      <c r="H22" s="147"/>
      <c r="I22" s="147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59"/>
    </row>
    <row r="23" spans="1:20" s="175" customFormat="1" ht="12.75" hidden="1">
      <c r="A23" s="233"/>
      <c r="B23" s="229"/>
      <c r="C23" s="191" t="s">
        <v>49</v>
      </c>
      <c r="D23" s="57">
        <v>0</v>
      </c>
      <c r="E23" s="57">
        <v>0</v>
      </c>
      <c r="F23" s="57">
        <v>0</v>
      </c>
      <c r="G23" s="57">
        <v>0</v>
      </c>
      <c r="H23" s="147"/>
      <c r="I23" s="147"/>
      <c r="J23" s="147"/>
      <c r="K23" s="147"/>
      <c r="L23" s="185"/>
      <c r="M23" s="185"/>
      <c r="N23" s="185"/>
      <c r="O23" s="185"/>
      <c r="P23" s="185"/>
      <c r="Q23" s="185"/>
      <c r="R23" s="57"/>
      <c r="S23" s="57"/>
      <c r="T23" s="259"/>
    </row>
    <row r="24" spans="1:20" s="175" customFormat="1" ht="12.75" hidden="1">
      <c r="A24" s="233"/>
      <c r="B24" s="229"/>
      <c r="C24" s="169" t="s">
        <v>51</v>
      </c>
      <c r="D24" s="58">
        <f>'10.ПП1.Дороги.2.Мер.'!G9</f>
        <v>79564000</v>
      </c>
      <c r="E24" s="58">
        <f>'10.ПП1.Дороги.2.Мер.'!H9</f>
        <v>0</v>
      </c>
      <c r="F24" s="58">
        <f>'10.ПП1.Дороги.2.Мер.'!I9</f>
        <v>0</v>
      </c>
      <c r="G24" s="58">
        <f>'10.ПП1.Дороги.2.Мер.'!J9</f>
        <v>79564000</v>
      </c>
      <c r="H24" s="148">
        <f>'ПР2. Пр.1 Распределение. Отч.7'!K9</f>
        <v>70583900</v>
      </c>
      <c r="I24" s="148">
        <f>'ПР2. Пр.1 Распределение. Отч.7'!L9</f>
        <v>70583900</v>
      </c>
      <c r="J24" s="148">
        <f>'ПР2. Пр.1 Распределение. Отч.7'!M9</f>
        <v>0</v>
      </c>
      <c r="K24" s="148">
        <f>'ПР2. Пр.1 Распределение. Отч.7'!N9</f>
        <v>0</v>
      </c>
      <c r="L24" s="148">
        <f>'ПР2. Пр.1 Распределение. Отч.7'!O9</f>
        <v>42578271.75</v>
      </c>
      <c r="M24" s="148">
        <f>'ПР2. Пр.1 Распределение. Отч.7'!P9</f>
        <v>42578271.75</v>
      </c>
      <c r="N24" s="148">
        <f>'ПР2. Пр.1 Распределение. Отч.7'!Q9</f>
        <v>64507780.620000005</v>
      </c>
      <c r="O24" s="148">
        <f>'ПР2. Пр.1 Распределение. Отч.7'!R9</f>
        <v>61016146.399999999</v>
      </c>
      <c r="P24" s="148">
        <f>'ПР2. Пр.1 Распределение. Отч.7'!S9</f>
        <v>79564000</v>
      </c>
      <c r="Q24" s="148">
        <f>'ПР2. Пр.1 Распределение. Отч.7'!T9</f>
        <v>79564000</v>
      </c>
      <c r="R24" s="148">
        <f>'ПР2. Пр.1 Распределение. Отч.7'!U9</f>
        <v>0</v>
      </c>
      <c r="S24" s="148">
        <f>'ПР2. Пр.1 Распределение. Отч.7'!V9</f>
        <v>0</v>
      </c>
      <c r="T24" s="259"/>
    </row>
    <row r="25" spans="1:20" s="175" customFormat="1" ht="12.75" hidden="1">
      <c r="A25" s="233"/>
      <c r="B25" s="229"/>
      <c r="C25" s="169" t="s">
        <v>52</v>
      </c>
      <c r="D25" s="57">
        <v>0</v>
      </c>
      <c r="E25" s="57">
        <v>0</v>
      </c>
      <c r="F25" s="57">
        <v>0</v>
      </c>
      <c r="G25" s="57">
        <v>0</v>
      </c>
      <c r="H25" s="147"/>
      <c r="I25" s="147"/>
      <c r="J25" s="147"/>
      <c r="K25" s="147"/>
      <c r="L25" s="59"/>
      <c r="M25" s="59"/>
      <c r="N25" s="59"/>
      <c r="O25" s="59"/>
      <c r="P25" s="59"/>
      <c r="Q25" s="59"/>
      <c r="R25" s="57"/>
      <c r="S25" s="57"/>
      <c r="T25" s="259"/>
    </row>
    <row r="26" spans="1:20" s="175" customFormat="1" ht="12.75" hidden="1">
      <c r="A26" s="233"/>
      <c r="B26" s="229"/>
      <c r="C26" s="169" t="s">
        <v>53</v>
      </c>
      <c r="D26" s="58">
        <f>'10.ПП1.Дороги.2.Мер.'!G3</f>
        <v>0</v>
      </c>
      <c r="E26" s="58">
        <f>'10.ПП1.Дороги.2.Мер.'!H3</f>
        <v>0</v>
      </c>
      <c r="F26" s="58">
        <f>'10.ПП1.Дороги.2.Мер.'!I3</f>
        <v>0</v>
      </c>
      <c r="G26" s="58">
        <f>'10.ПП1.Дороги.2.Мер.'!J3</f>
        <v>0</v>
      </c>
      <c r="H26" s="147"/>
      <c r="I26" s="147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59"/>
    </row>
    <row r="27" spans="1:20" s="175" customFormat="1" ht="12.75" hidden="1">
      <c r="A27" s="233"/>
      <c r="B27" s="229"/>
      <c r="C27" s="169" t="s">
        <v>54</v>
      </c>
      <c r="D27" s="57">
        <v>0</v>
      </c>
      <c r="E27" s="57">
        <v>0</v>
      </c>
      <c r="F27" s="57">
        <v>0</v>
      </c>
      <c r="G27" s="57">
        <v>0</v>
      </c>
      <c r="H27" s="147"/>
      <c r="I27" s="147"/>
      <c r="J27" s="147"/>
      <c r="K27" s="147"/>
      <c r="L27" s="59"/>
      <c r="M27" s="59"/>
      <c r="N27" s="59"/>
      <c r="O27" s="59"/>
      <c r="P27" s="59"/>
      <c r="Q27" s="59"/>
      <c r="R27" s="57"/>
      <c r="S27" s="57"/>
      <c r="T27" s="260"/>
    </row>
    <row r="28" spans="1:20" ht="15" hidden="1" customHeight="1">
      <c r="A28" s="249" t="s">
        <v>29</v>
      </c>
      <c r="B28" s="229" t="s">
        <v>130</v>
      </c>
      <c r="C28" s="174" t="s">
        <v>62</v>
      </c>
      <c r="D28" s="98">
        <f>D30+D31+D32+D33+D34</f>
        <v>81765039.560000002</v>
      </c>
      <c r="E28" s="98">
        <f t="shared" ref="E28:S28" si="29">E30+E31+E32+E33+E34</f>
        <v>83496773</v>
      </c>
      <c r="F28" s="98">
        <f t="shared" si="29"/>
        <v>83496773</v>
      </c>
      <c r="G28" s="98">
        <f t="shared" si="29"/>
        <v>248758585.56</v>
      </c>
      <c r="H28" s="98">
        <f t="shared" si="29"/>
        <v>70444449</v>
      </c>
      <c r="I28" s="98">
        <f t="shared" si="29"/>
        <v>70442941.609999999</v>
      </c>
      <c r="J28" s="98">
        <f t="shared" si="29"/>
        <v>20349052.850000001</v>
      </c>
      <c r="K28" s="98">
        <f t="shared" si="29"/>
        <v>20349052.850000001</v>
      </c>
      <c r="L28" s="98">
        <f t="shared" si="29"/>
        <v>39511211.859999999</v>
      </c>
      <c r="M28" s="98">
        <f t="shared" ref="M28" si="30">M30+M31+M32+M33+M34</f>
        <v>38836789.799999997</v>
      </c>
      <c r="N28" s="98">
        <f t="shared" si="29"/>
        <v>61245210.770000003</v>
      </c>
      <c r="O28" s="98">
        <f t="shared" si="29"/>
        <v>61245210.770000003</v>
      </c>
      <c r="P28" s="98">
        <f t="shared" si="29"/>
        <v>81765039.560000002</v>
      </c>
      <c r="Q28" s="98">
        <f t="shared" ref="Q28" si="31">Q30+Q31+Q32+Q33+Q34</f>
        <v>81764169.560000002</v>
      </c>
      <c r="R28" s="98">
        <f t="shared" si="29"/>
        <v>83496773</v>
      </c>
      <c r="S28" s="98">
        <f t="shared" si="29"/>
        <v>83496773</v>
      </c>
      <c r="T28" s="245"/>
    </row>
    <row r="29" spans="1:20" hidden="1">
      <c r="A29" s="250"/>
      <c r="B29" s="229"/>
      <c r="C29" s="174" t="s">
        <v>50</v>
      </c>
      <c r="D29" s="98"/>
      <c r="E29" s="98"/>
      <c r="F29" s="98"/>
      <c r="G29" s="98"/>
      <c r="H29" s="127"/>
      <c r="I29" s="127"/>
      <c r="J29" s="127"/>
      <c r="K29" s="127"/>
      <c r="L29" s="182"/>
      <c r="M29" s="182"/>
      <c r="N29" s="182"/>
      <c r="O29" s="182"/>
      <c r="P29" s="182"/>
      <c r="Q29" s="182"/>
      <c r="R29" s="98"/>
      <c r="S29" s="98"/>
      <c r="T29" s="246"/>
    </row>
    <row r="30" spans="1:20" s="175" customFormat="1" ht="12.75" hidden="1">
      <c r="A30" s="250"/>
      <c r="B30" s="229"/>
      <c r="C30" s="191" t="s">
        <v>49</v>
      </c>
      <c r="D30" s="57">
        <v>0</v>
      </c>
      <c r="E30" s="57">
        <v>0</v>
      </c>
      <c r="F30" s="57">
        <v>0</v>
      </c>
      <c r="G30" s="57">
        <v>0</v>
      </c>
      <c r="H30" s="147"/>
      <c r="I30" s="147"/>
      <c r="J30" s="147"/>
      <c r="K30" s="147"/>
      <c r="L30" s="185"/>
      <c r="M30" s="185"/>
      <c r="N30" s="185"/>
      <c r="O30" s="185"/>
      <c r="P30" s="185"/>
      <c r="Q30" s="185"/>
      <c r="R30" s="57"/>
      <c r="S30" s="57"/>
      <c r="T30" s="246"/>
    </row>
    <row r="31" spans="1:20" s="175" customFormat="1" ht="12.75" hidden="1">
      <c r="A31" s="250"/>
      <c r="B31" s="229"/>
      <c r="C31" s="169" t="s">
        <v>51</v>
      </c>
      <c r="D31" s="58">
        <v>0</v>
      </c>
      <c r="E31" s="58">
        <v>0</v>
      </c>
      <c r="F31" s="58">
        <v>0</v>
      </c>
      <c r="G31" s="58">
        <v>0</v>
      </c>
      <c r="H31" s="147"/>
      <c r="I31" s="147"/>
      <c r="J31" s="147"/>
      <c r="K31" s="147"/>
      <c r="L31" s="185"/>
      <c r="M31" s="185"/>
      <c r="N31" s="185"/>
      <c r="O31" s="185"/>
      <c r="P31" s="185"/>
      <c r="Q31" s="185"/>
      <c r="R31" s="57"/>
      <c r="S31" s="57"/>
      <c r="T31" s="246"/>
    </row>
    <row r="32" spans="1:20" s="175" customFormat="1" ht="12.75" hidden="1">
      <c r="A32" s="250"/>
      <c r="B32" s="229"/>
      <c r="C32" s="169" t="s">
        <v>52</v>
      </c>
      <c r="D32" s="57">
        <v>0</v>
      </c>
      <c r="E32" s="57">
        <v>0</v>
      </c>
      <c r="F32" s="57">
        <v>0</v>
      </c>
      <c r="G32" s="57">
        <v>0</v>
      </c>
      <c r="H32" s="147"/>
      <c r="I32" s="147"/>
      <c r="J32" s="147"/>
      <c r="K32" s="147"/>
      <c r="L32" s="185"/>
      <c r="M32" s="185"/>
      <c r="N32" s="185"/>
      <c r="O32" s="185"/>
      <c r="P32" s="185"/>
      <c r="Q32" s="185"/>
      <c r="R32" s="57"/>
      <c r="S32" s="57"/>
      <c r="T32" s="246"/>
    </row>
    <row r="33" spans="1:20" s="175" customFormat="1" ht="12.75" hidden="1">
      <c r="A33" s="250"/>
      <c r="B33" s="229"/>
      <c r="C33" s="169" t="s">
        <v>53</v>
      </c>
      <c r="D33" s="58">
        <f>'10.ПП1.Дороги.2.Мер.'!G10</f>
        <v>81765039.560000002</v>
      </c>
      <c r="E33" s="58">
        <f>'10.ПП1.Дороги.2.Мер.'!H10</f>
        <v>83496773</v>
      </c>
      <c r="F33" s="58">
        <f>'10.ПП1.Дороги.2.Мер.'!I10</f>
        <v>83496773</v>
      </c>
      <c r="G33" s="58">
        <f>'10.ПП1.Дороги.2.Мер.'!J10</f>
        <v>248758585.56</v>
      </c>
      <c r="H33" s="148">
        <f>'ПР2. Пр.1 Распределение. Отч.7'!K12</f>
        <v>70444449</v>
      </c>
      <c r="I33" s="148">
        <f>'ПР2. Пр.1 Распределение. Отч.7'!L12</f>
        <v>70442941.609999999</v>
      </c>
      <c r="J33" s="148">
        <f>'ПР2. Пр.1 Распределение. Отч.7'!M12</f>
        <v>20349052.850000001</v>
      </c>
      <c r="K33" s="148">
        <f>'ПР2. Пр.1 Распределение. Отч.7'!N12</f>
        <v>20349052.850000001</v>
      </c>
      <c r="L33" s="148">
        <f>'ПР2. Пр.1 Распределение. Отч.7'!O12</f>
        <v>39511211.859999999</v>
      </c>
      <c r="M33" s="148">
        <f>'ПР2. Пр.1 Распределение. Отч.7'!P12</f>
        <v>38836789.799999997</v>
      </c>
      <c r="N33" s="148">
        <f>'ПР2. Пр.1 Распределение. Отч.7'!Q12</f>
        <v>61245210.770000003</v>
      </c>
      <c r="O33" s="148">
        <f>'ПР2. Пр.1 Распределение. Отч.7'!R12</f>
        <v>61245210.770000003</v>
      </c>
      <c r="P33" s="148">
        <f>'ПР2. Пр.1 Распределение. Отч.7'!S12</f>
        <v>81765039.560000002</v>
      </c>
      <c r="Q33" s="148">
        <f>'ПР2. Пр.1 Распределение. Отч.7'!T12</f>
        <v>81764169.560000002</v>
      </c>
      <c r="R33" s="148">
        <f>'ПР2. Пр.1 Распределение. Отч.7'!U12</f>
        <v>83496773</v>
      </c>
      <c r="S33" s="148">
        <f>'ПР2. Пр.1 Распределение. Отч.7'!V12</f>
        <v>83496773</v>
      </c>
      <c r="T33" s="246"/>
    </row>
    <row r="34" spans="1:20" s="175" customFormat="1" ht="12.75" hidden="1">
      <c r="A34" s="251"/>
      <c r="B34" s="229"/>
      <c r="C34" s="169" t="s">
        <v>54</v>
      </c>
      <c r="D34" s="57">
        <v>0</v>
      </c>
      <c r="E34" s="57">
        <v>0</v>
      </c>
      <c r="F34" s="57">
        <v>0</v>
      </c>
      <c r="G34" s="57">
        <v>0</v>
      </c>
      <c r="H34" s="147"/>
      <c r="I34" s="147"/>
      <c r="J34" s="147"/>
      <c r="K34" s="147"/>
      <c r="L34" s="185"/>
      <c r="M34" s="185"/>
      <c r="N34" s="185"/>
      <c r="O34" s="185"/>
      <c r="P34" s="185"/>
      <c r="Q34" s="185"/>
      <c r="R34" s="57"/>
      <c r="S34" s="57"/>
      <c r="T34" s="247"/>
    </row>
    <row r="35" spans="1:20" ht="15" hidden="1" customHeight="1">
      <c r="A35" s="229" t="s">
        <v>30</v>
      </c>
      <c r="B35" s="229" t="s">
        <v>158</v>
      </c>
      <c r="C35" s="174" t="s">
        <v>62</v>
      </c>
      <c r="D35" s="98">
        <f>D37+D38+D39+D40+D41</f>
        <v>0</v>
      </c>
      <c r="E35" s="98">
        <f t="shared" ref="E35:S35" si="32">E37+E38+E39+E40+E41</f>
        <v>5000000</v>
      </c>
      <c r="F35" s="98">
        <f t="shared" si="32"/>
        <v>0</v>
      </c>
      <c r="G35" s="98">
        <f t="shared" si="32"/>
        <v>5000000</v>
      </c>
      <c r="H35" s="98">
        <f t="shared" si="32"/>
        <v>0</v>
      </c>
      <c r="I35" s="98">
        <f t="shared" si="32"/>
        <v>0</v>
      </c>
      <c r="J35" s="98">
        <f t="shared" si="32"/>
        <v>0</v>
      </c>
      <c r="K35" s="98">
        <f t="shared" si="32"/>
        <v>0</v>
      </c>
      <c r="L35" s="98">
        <f t="shared" si="32"/>
        <v>0</v>
      </c>
      <c r="M35" s="98">
        <f t="shared" ref="M35" si="33">M37+M38+M39+M40+M41</f>
        <v>0</v>
      </c>
      <c r="N35" s="98">
        <f t="shared" si="32"/>
        <v>0</v>
      </c>
      <c r="O35" s="98">
        <f t="shared" si="32"/>
        <v>0</v>
      </c>
      <c r="P35" s="98">
        <f t="shared" si="32"/>
        <v>0</v>
      </c>
      <c r="Q35" s="98">
        <f t="shared" ref="Q35" si="34">Q37+Q38+Q39+Q40+Q41</f>
        <v>0</v>
      </c>
      <c r="R35" s="98">
        <f t="shared" si="32"/>
        <v>5000000</v>
      </c>
      <c r="S35" s="98">
        <f t="shared" si="32"/>
        <v>0</v>
      </c>
      <c r="T35" s="245"/>
    </row>
    <row r="36" spans="1:20" s="175" customFormat="1" ht="12.75" hidden="1">
      <c r="A36" s="233"/>
      <c r="B36" s="229"/>
      <c r="C36" s="169" t="s">
        <v>50</v>
      </c>
      <c r="D36" s="57"/>
      <c r="E36" s="57"/>
      <c r="F36" s="57"/>
      <c r="G36" s="57"/>
      <c r="H36" s="147"/>
      <c r="I36" s="147"/>
      <c r="J36" s="147"/>
      <c r="K36" s="147"/>
      <c r="L36" s="185"/>
      <c r="M36" s="185"/>
      <c r="N36" s="185"/>
      <c r="O36" s="185"/>
      <c r="P36" s="185"/>
      <c r="Q36" s="185"/>
      <c r="R36" s="57"/>
      <c r="S36" s="57"/>
      <c r="T36" s="246"/>
    </row>
    <row r="37" spans="1:20" s="175" customFormat="1" ht="12.75" hidden="1">
      <c r="A37" s="233"/>
      <c r="B37" s="229"/>
      <c r="C37" s="191" t="s">
        <v>49</v>
      </c>
      <c r="D37" s="57">
        <v>0</v>
      </c>
      <c r="E37" s="57">
        <v>0</v>
      </c>
      <c r="F37" s="57">
        <v>0</v>
      </c>
      <c r="G37" s="57">
        <v>0</v>
      </c>
      <c r="H37" s="147"/>
      <c r="I37" s="147"/>
      <c r="J37" s="147"/>
      <c r="K37" s="147"/>
      <c r="L37" s="185"/>
      <c r="M37" s="185"/>
      <c r="N37" s="185"/>
      <c r="O37" s="185"/>
      <c r="P37" s="185"/>
      <c r="Q37" s="185"/>
      <c r="R37" s="57"/>
      <c r="S37" s="57"/>
      <c r="T37" s="246"/>
    </row>
    <row r="38" spans="1:20" s="175" customFormat="1" ht="12.75" hidden="1">
      <c r="A38" s="233"/>
      <c r="B38" s="229"/>
      <c r="C38" s="169" t="s">
        <v>51</v>
      </c>
      <c r="D38" s="57">
        <v>0</v>
      </c>
      <c r="E38" s="57">
        <v>0</v>
      </c>
      <c r="F38" s="57">
        <v>0</v>
      </c>
      <c r="G38" s="57">
        <v>0</v>
      </c>
      <c r="H38" s="147"/>
      <c r="I38" s="147"/>
      <c r="J38" s="147"/>
      <c r="K38" s="147"/>
      <c r="L38" s="185"/>
      <c r="M38" s="185"/>
      <c r="N38" s="185"/>
      <c r="O38" s="185"/>
      <c r="P38" s="185"/>
      <c r="Q38" s="185"/>
      <c r="R38" s="57"/>
      <c r="S38" s="57"/>
      <c r="T38" s="246"/>
    </row>
    <row r="39" spans="1:20" s="175" customFormat="1" ht="12.75" hidden="1">
      <c r="A39" s="233"/>
      <c r="B39" s="229"/>
      <c r="C39" s="169" t="s">
        <v>52</v>
      </c>
      <c r="D39" s="57">
        <v>0</v>
      </c>
      <c r="E39" s="57">
        <v>0</v>
      </c>
      <c r="F39" s="57">
        <v>0</v>
      </c>
      <c r="G39" s="57">
        <v>0</v>
      </c>
      <c r="H39" s="147"/>
      <c r="I39" s="147"/>
      <c r="J39" s="147"/>
      <c r="K39" s="147"/>
      <c r="L39" s="185"/>
      <c r="M39" s="185"/>
      <c r="N39" s="185"/>
      <c r="O39" s="185"/>
      <c r="P39" s="185"/>
      <c r="Q39" s="185"/>
      <c r="R39" s="57"/>
      <c r="S39" s="57"/>
      <c r="T39" s="246"/>
    </row>
    <row r="40" spans="1:20" s="175" customFormat="1" ht="12.75" hidden="1">
      <c r="A40" s="233"/>
      <c r="B40" s="229"/>
      <c r="C40" s="169" t="s">
        <v>53</v>
      </c>
      <c r="D40" s="58">
        <f>'10.ПП1.Дороги.2.Мер.'!G11</f>
        <v>0</v>
      </c>
      <c r="E40" s="58">
        <f>'10.ПП1.Дороги.2.Мер.'!H11</f>
        <v>5000000</v>
      </c>
      <c r="F40" s="58">
        <f>'10.ПП1.Дороги.2.Мер.'!I11</f>
        <v>0</v>
      </c>
      <c r="G40" s="58">
        <f>'10.ПП1.Дороги.2.Мер.'!J11</f>
        <v>5000000</v>
      </c>
      <c r="H40" s="148">
        <f>'ПР2. Пр.1 Распределение. Отч.7'!K15</f>
        <v>0</v>
      </c>
      <c r="I40" s="148">
        <f>'ПР2. Пр.1 Распределение. Отч.7'!L15</f>
        <v>0</v>
      </c>
      <c r="J40" s="148">
        <f>'ПР2. Пр.1 Распределение. Отч.7'!M15</f>
        <v>0</v>
      </c>
      <c r="K40" s="148">
        <f>'ПР2. Пр.1 Распределение. Отч.7'!N15</f>
        <v>0</v>
      </c>
      <c r="L40" s="148">
        <f>'ПР2. Пр.1 Распределение. Отч.7'!O15</f>
        <v>0</v>
      </c>
      <c r="M40" s="148">
        <f>'ПР2. Пр.1 Распределение. Отч.7'!P15</f>
        <v>0</v>
      </c>
      <c r="N40" s="148">
        <f>'ПР2. Пр.1 Распределение. Отч.7'!Q15</f>
        <v>0</v>
      </c>
      <c r="O40" s="148">
        <f>'ПР2. Пр.1 Распределение. Отч.7'!R15</f>
        <v>0</v>
      </c>
      <c r="P40" s="148">
        <f>'ПР2. Пр.1 Распределение. Отч.7'!S15</f>
        <v>0</v>
      </c>
      <c r="Q40" s="148">
        <f>'ПР2. Пр.1 Распределение. Отч.7'!T15</f>
        <v>0</v>
      </c>
      <c r="R40" s="148">
        <f>'ПР2. Пр.1 Распределение. Отч.7'!U15</f>
        <v>5000000</v>
      </c>
      <c r="S40" s="148">
        <f>'ПР2. Пр.1 Распределение. Отч.7'!V15</f>
        <v>0</v>
      </c>
      <c r="T40" s="246"/>
    </row>
    <row r="41" spans="1:20" s="175" customFormat="1" ht="12.75" hidden="1">
      <c r="A41" s="233"/>
      <c r="B41" s="229"/>
      <c r="C41" s="169" t="s">
        <v>54</v>
      </c>
      <c r="D41" s="57">
        <v>0</v>
      </c>
      <c r="E41" s="57">
        <v>0</v>
      </c>
      <c r="F41" s="57">
        <v>0</v>
      </c>
      <c r="G41" s="57">
        <v>0</v>
      </c>
      <c r="H41" s="147"/>
      <c r="I41" s="147"/>
      <c r="J41" s="147"/>
      <c r="K41" s="147"/>
      <c r="L41" s="185"/>
      <c r="M41" s="185"/>
      <c r="N41" s="185"/>
      <c r="O41" s="185"/>
      <c r="P41" s="185"/>
      <c r="Q41" s="185"/>
      <c r="R41" s="57"/>
      <c r="S41" s="57"/>
      <c r="T41" s="247"/>
    </row>
    <row r="42" spans="1:20" ht="15" hidden="1" customHeight="1">
      <c r="A42" s="249" t="s">
        <v>121</v>
      </c>
      <c r="B42" s="229" t="s">
        <v>154</v>
      </c>
      <c r="C42" s="174" t="s">
        <v>62</v>
      </c>
      <c r="D42" s="98">
        <f>D44+D45+D46+D47+D48</f>
        <v>6096911.4699999997</v>
      </c>
      <c r="E42" s="98">
        <f t="shared" ref="E42:S42" si="35">E44+E45+E46+E47+E48</f>
        <v>0</v>
      </c>
      <c r="F42" s="98">
        <f t="shared" si="35"/>
        <v>0</v>
      </c>
      <c r="G42" s="98">
        <f t="shared" si="35"/>
        <v>6096911.4699999997</v>
      </c>
      <c r="H42" s="98">
        <f t="shared" si="35"/>
        <v>126350841.67</v>
      </c>
      <c r="I42" s="98">
        <f t="shared" si="35"/>
        <v>125063986.01000001</v>
      </c>
      <c r="J42" s="98">
        <f t="shared" si="35"/>
        <v>4904474.18</v>
      </c>
      <c r="K42" s="98">
        <f t="shared" si="35"/>
        <v>4904474.18</v>
      </c>
      <c r="L42" s="98">
        <f t="shared" si="35"/>
        <v>6096911.4699999997</v>
      </c>
      <c r="M42" s="98">
        <f t="shared" ref="M42" si="36">M44+M45+M46+M47+M48</f>
        <v>6096911.4699999997</v>
      </c>
      <c r="N42" s="98">
        <f t="shared" si="35"/>
        <v>6096911.4699999997</v>
      </c>
      <c r="O42" s="98">
        <f t="shared" si="35"/>
        <v>6096911.4699999997</v>
      </c>
      <c r="P42" s="98">
        <f t="shared" si="35"/>
        <v>6096911.4699999997</v>
      </c>
      <c r="Q42" s="98">
        <f t="shared" ref="Q42" si="37">Q44+Q45+Q46+Q47+Q48</f>
        <v>6096911.4699999997</v>
      </c>
      <c r="R42" s="98">
        <f t="shared" si="35"/>
        <v>0</v>
      </c>
      <c r="S42" s="98">
        <f t="shared" si="35"/>
        <v>0</v>
      </c>
      <c r="T42" s="245"/>
    </row>
    <row r="43" spans="1:20" s="175" customFormat="1" ht="12.75" hidden="1">
      <c r="A43" s="250"/>
      <c r="B43" s="229"/>
      <c r="C43" s="169" t="s">
        <v>50</v>
      </c>
      <c r="D43" s="57"/>
      <c r="E43" s="57"/>
      <c r="F43" s="57"/>
      <c r="G43" s="57"/>
      <c r="H43" s="147"/>
      <c r="I43" s="147"/>
      <c r="J43" s="147"/>
      <c r="K43" s="147"/>
      <c r="L43" s="185"/>
      <c r="M43" s="185"/>
      <c r="N43" s="185"/>
      <c r="O43" s="185"/>
      <c r="P43" s="185"/>
      <c r="Q43" s="185"/>
      <c r="R43" s="57"/>
      <c r="S43" s="57"/>
      <c r="T43" s="246"/>
    </row>
    <row r="44" spans="1:20" s="175" customFormat="1" ht="12.75" hidden="1">
      <c r="A44" s="250"/>
      <c r="B44" s="229"/>
      <c r="C44" s="191" t="s">
        <v>49</v>
      </c>
      <c r="D44" s="57">
        <v>0</v>
      </c>
      <c r="E44" s="57">
        <v>0</v>
      </c>
      <c r="F44" s="57">
        <v>0</v>
      </c>
      <c r="G44" s="57">
        <v>0</v>
      </c>
      <c r="H44" s="147"/>
      <c r="I44" s="147"/>
      <c r="J44" s="147"/>
      <c r="K44" s="147"/>
      <c r="L44" s="185"/>
      <c r="M44" s="185"/>
      <c r="N44" s="185"/>
      <c r="O44" s="185"/>
      <c r="P44" s="185"/>
      <c r="Q44" s="185"/>
      <c r="R44" s="57"/>
      <c r="S44" s="57"/>
      <c r="T44" s="246"/>
    </row>
    <row r="45" spans="1:20" s="175" customFormat="1" ht="12.75" hidden="1">
      <c r="A45" s="250"/>
      <c r="B45" s="229"/>
      <c r="C45" s="169" t="s">
        <v>51</v>
      </c>
      <c r="D45" s="57">
        <v>0</v>
      </c>
      <c r="E45" s="57">
        <v>0</v>
      </c>
      <c r="F45" s="57">
        <v>0</v>
      </c>
      <c r="G45" s="57">
        <v>0</v>
      </c>
      <c r="H45" s="147"/>
      <c r="I45" s="147"/>
      <c r="J45" s="147"/>
      <c r="K45" s="147"/>
      <c r="L45" s="185"/>
      <c r="M45" s="185"/>
      <c r="N45" s="185"/>
      <c r="O45" s="185"/>
      <c r="P45" s="185"/>
      <c r="Q45" s="185"/>
      <c r="R45" s="57"/>
      <c r="S45" s="57"/>
      <c r="T45" s="246"/>
    </row>
    <row r="46" spans="1:20" s="175" customFormat="1" ht="12.75" hidden="1">
      <c r="A46" s="250"/>
      <c r="B46" s="229"/>
      <c r="C46" s="169" t="s">
        <v>52</v>
      </c>
      <c r="D46" s="57">
        <v>0</v>
      </c>
      <c r="E46" s="57">
        <v>0</v>
      </c>
      <c r="F46" s="57">
        <v>0</v>
      </c>
      <c r="G46" s="57">
        <v>0</v>
      </c>
      <c r="H46" s="147"/>
      <c r="I46" s="147"/>
      <c r="J46" s="147"/>
      <c r="K46" s="147"/>
      <c r="L46" s="185"/>
      <c r="M46" s="185"/>
      <c r="N46" s="185"/>
      <c r="O46" s="185"/>
      <c r="P46" s="185"/>
      <c r="Q46" s="185"/>
      <c r="R46" s="57"/>
      <c r="S46" s="57"/>
      <c r="T46" s="246"/>
    </row>
    <row r="47" spans="1:20" s="175" customFormat="1" ht="12.75" hidden="1">
      <c r="A47" s="250"/>
      <c r="B47" s="229"/>
      <c r="C47" s="169" t="s">
        <v>53</v>
      </c>
      <c r="D47" s="57">
        <f>'10.ПП1.Дороги.2.Мер.'!G13</f>
        <v>6096911.4699999997</v>
      </c>
      <c r="E47" s="57">
        <f>'10.ПП1.Дороги.2.Мер.'!H13</f>
        <v>0</v>
      </c>
      <c r="F47" s="57">
        <f>'10.ПП1.Дороги.2.Мер.'!I13</f>
        <v>0</v>
      </c>
      <c r="G47" s="57">
        <f>'10.ПП1.Дороги.2.Мер.'!J13</f>
        <v>6096911.4699999997</v>
      </c>
      <c r="H47" s="148">
        <f>'ПР2. Пр.1 Распределение. Отч.7'!K18</f>
        <v>126350841.67</v>
      </c>
      <c r="I47" s="148">
        <f>'ПР2. Пр.1 Распределение. Отч.7'!L18</f>
        <v>125063986.01000001</v>
      </c>
      <c r="J47" s="148">
        <f>'ПР2. Пр.1 Распределение. Отч.7'!M18</f>
        <v>4904474.18</v>
      </c>
      <c r="K47" s="148">
        <f>'ПР2. Пр.1 Распределение. Отч.7'!N18</f>
        <v>4904474.18</v>
      </c>
      <c r="L47" s="148">
        <f>'ПР2. Пр.1 Распределение. Отч.7'!O18</f>
        <v>6096911.4699999997</v>
      </c>
      <c r="M47" s="148">
        <f>'ПР2. Пр.1 Распределение. Отч.7'!P18</f>
        <v>6096911.4699999997</v>
      </c>
      <c r="N47" s="148">
        <f>'ПР2. Пр.1 Распределение. Отч.7'!Q18</f>
        <v>6096911.4699999997</v>
      </c>
      <c r="O47" s="148">
        <f>'ПР2. Пр.1 Распределение. Отч.7'!R18</f>
        <v>6096911.4699999997</v>
      </c>
      <c r="P47" s="148">
        <f>'ПР2. Пр.1 Распределение. Отч.7'!S18</f>
        <v>6096911.4699999997</v>
      </c>
      <c r="Q47" s="148">
        <f>'ПР2. Пр.1 Распределение. Отч.7'!T18</f>
        <v>6096911.4699999997</v>
      </c>
      <c r="R47" s="148">
        <f>'ПР2. Пр.1 Распределение. Отч.7'!U18</f>
        <v>0</v>
      </c>
      <c r="S47" s="148">
        <f>'ПР2. Пр.1 Распределение. Отч.7'!V18</f>
        <v>0</v>
      </c>
      <c r="T47" s="246"/>
    </row>
    <row r="48" spans="1:20" s="175" customFormat="1" ht="12.75" hidden="1">
      <c r="A48" s="251"/>
      <c r="B48" s="229"/>
      <c r="C48" s="169" t="s">
        <v>54</v>
      </c>
      <c r="D48" s="57">
        <v>0</v>
      </c>
      <c r="E48" s="57">
        <v>0</v>
      </c>
      <c r="F48" s="57">
        <v>0</v>
      </c>
      <c r="G48" s="57">
        <v>0</v>
      </c>
      <c r="H48" s="147"/>
      <c r="I48" s="147"/>
      <c r="J48" s="147"/>
      <c r="K48" s="147"/>
      <c r="L48" s="185"/>
      <c r="M48" s="185"/>
      <c r="N48" s="185"/>
      <c r="O48" s="185"/>
      <c r="P48" s="185"/>
      <c r="Q48" s="185"/>
      <c r="R48" s="57"/>
      <c r="S48" s="57"/>
      <c r="T48" s="247"/>
    </row>
    <row r="49" spans="1:20" ht="15" hidden="1" customHeight="1">
      <c r="A49" s="249" t="s">
        <v>140</v>
      </c>
      <c r="B49" s="229" t="s">
        <v>155</v>
      </c>
      <c r="C49" s="174" t="s">
        <v>62</v>
      </c>
      <c r="D49" s="98">
        <f>D51+D52+D53+D54+D55</f>
        <v>5000000</v>
      </c>
      <c r="E49" s="98">
        <f t="shared" ref="E49:S49" si="38">E51+E52+E53+E54+E55</f>
        <v>0</v>
      </c>
      <c r="F49" s="98">
        <f t="shared" si="38"/>
        <v>0</v>
      </c>
      <c r="G49" s="98">
        <f t="shared" si="38"/>
        <v>5000000</v>
      </c>
      <c r="H49" s="98">
        <f t="shared" si="38"/>
        <v>0</v>
      </c>
      <c r="I49" s="98">
        <f t="shared" si="38"/>
        <v>0</v>
      </c>
      <c r="J49" s="98">
        <f t="shared" si="38"/>
        <v>5000000</v>
      </c>
      <c r="K49" s="98">
        <f t="shared" si="38"/>
        <v>5000000</v>
      </c>
      <c r="L49" s="98">
        <f t="shared" si="38"/>
        <v>5000000</v>
      </c>
      <c r="M49" s="98">
        <f t="shared" ref="M49" si="39">M51+M52+M53+M54+M55</f>
        <v>5000000</v>
      </c>
      <c r="N49" s="98">
        <f t="shared" si="38"/>
        <v>5000000</v>
      </c>
      <c r="O49" s="98">
        <f t="shared" ref="O49" si="40">O51+O52+O53+O54+O55</f>
        <v>5000000</v>
      </c>
      <c r="P49" s="98">
        <f t="shared" ref="P49:Q49" si="41">P51+P52+P53+P54+P55</f>
        <v>5000000</v>
      </c>
      <c r="Q49" s="98">
        <f t="shared" si="41"/>
        <v>5000000</v>
      </c>
      <c r="R49" s="98">
        <f t="shared" si="38"/>
        <v>0</v>
      </c>
      <c r="S49" s="98">
        <f t="shared" si="38"/>
        <v>0</v>
      </c>
      <c r="T49" s="245"/>
    </row>
    <row r="50" spans="1:20" s="175" customFormat="1" ht="12.75" hidden="1">
      <c r="A50" s="250"/>
      <c r="B50" s="229"/>
      <c r="C50" s="169" t="s">
        <v>50</v>
      </c>
      <c r="D50" s="57"/>
      <c r="E50" s="57"/>
      <c r="F50" s="57"/>
      <c r="G50" s="57"/>
      <c r="H50" s="147"/>
      <c r="I50" s="147"/>
      <c r="J50" s="147"/>
      <c r="K50" s="147"/>
      <c r="L50" s="185"/>
      <c r="M50" s="185"/>
      <c r="N50" s="185"/>
      <c r="O50" s="185"/>
      <c r="P50" s="185"/>
      <c r="Q50" s="185"/>
      <c r="R50" s="57"/>
      <c r="S50" s="57"/>
      <c r="T50" s="246"/>
    </row>
    <row r="51" spans="1:20" s="175" customFormat="1" ht="12.75" hidden="1">
      <c r="A51" s="250"/>
      <c r="B51" s="229"/>
      <c r="C51" s="191" t="s">
        <v>49</v>
      </c>
      <c r="D51" s="57">
        <v>0</v>
      </c>
      <c r="E51" s="57">
        <v>0</v>
      </c>
      <c r="F51" s="57">
        <v>0</v>
      </c>
      <c r="G51" s="57">
        <v>0</v>
      </c>
      <c r="H51" s="147"/>
      <c r="I51" s="147"/>
      <c r="J51" s="147"/>
      <c r="K51" s="147"/>
      <c r="L51" s="185"/>
      <c r="M51" s="185"/>
      <c r="N51" s="185"/>
      <c r="O51" s="185"/>
      <c r="P51" s="185"/>
      <c r="Q51" s="185"/>
      <c r="R51" s="57"/>
      <c r="S51" s="57"/>
      <c r="T51" s="246"/>
    </row>
    <row r="52" spans="1:20" s="175" customFormat="1" ht="12.75" hidden="1">
      <c r="A52" s="250"/>
      <c r="B52" s="229"/>
      <c r="C52" s="169" t="s">
        <v>51</v>
      </c>
      <c r="D52" s="57">
        <v>0</v>
      </c>
      <c r="E52" s="57">
        <v>0</v>
      </c>
      <c r="F52" s="57">
        <v>0</v>
      </c>
      <c r="G52" s="57">
        <v>0</v>
      </c>
      <c r="H52" s="147"/>
      <c r="I52" s="147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246"/>
    </row>
    <row r="53" spans="1:20" s="175" customFormat="1" ht="12.75" hidden="1">
      <c r="A53" s="250"/>
      <c r="B53" s="229"/>
      <c r="C53" s="169" t="s">
        <v>52</v>
      </c>
      <c r="D53" s="57">
        <v>0</v>
      </c>
      <c r="E53" s="57">
        <v>0</v>
      </c>
      <c r="F53" s="57">
        <v>0</v>
      </c>
      <c r="G53" s="57">
        <v>0</v>
      </c>
      <c r="H53" s="147"/>
      <c r="I53" s="147"/>
      <c r="J53" s="147"/>
      <c r="K53" s="147"/>
      <c r="L53" s="185"/>
      <c r="M53" s="185"/>
      <c r="N53" s="185"/>
      <c r="O53" s="185"/>
      <c r="P53" s="185"/>
      <c r="Q53" s="185"/>
      <c r="R53" s="57"/>
      <c r="S53" s="57"/>
      <c r="T53" s="246"/>
    </row>
    <row r="54" spans="1:20" s="175" customFormat="1" ht="12.75" hidden="1">
      <c r="A54" s="250"/>
      <c r="B54" s="229"/>
      <c r="C54" s="169" t="s">
        <v>53</v>
      </c>
      <c r="D54" s="57">
        <f>'10.ПП1.Дороги.2.Мер.'!G14</f>
        <v>5000000</v>
      </c>
      <c r="E54" s="57">
        <f>'10.ПП1.Дороги.2.Мер.'!H14</f>
        <v>0</v>
      </c>
      <c r="F54" s="57">
        <f>'10.ПП1.Дороги.2.Мер.'!I14</f>
        <v>0</v>
      </c>
      <c r="G54" s="57">
        <f>'10.ПП1.Дороги.2.Мер.'!J14</f>
        <v>5000000</v>
      </c>
      <c r="H54" s="148">
        <f>'ПР2. Пр.1 Распределение. Отч.7'!K21</f>
        <v>0</v>
      </c>
      <c r="I54" s="148">
        <f>'ПР2. Пр.1 Распределение. Отч.7'!L21</f>
        <v>0</v>
      </c>
      <c r="J54" s="148">
        <f>'ПР2. Пр.1 Распределение. Отч.7'!M21</f>
        <v>5000000</v>
      </c>
      <c r="K54" s="148">
        <f>'ПР2. Пр.1 Распределение. Отч.7'!N21</f>
        <v>5000000</v>
      </c>
      <c r="L54" s="148">
        <f>'ПР2. Пр.1 Распределение. Отч.7'!O21</f>
        <v>5000000</v>
      </c>
      <c r="M54" s="148">
        <f>'ПР2. Пр.1 Распределение. Отч.7'!P21</f>
        <v>5000000</v>
      </c>
      <c r="N54" s="148">
        <f>'ПР2. Пр.1 Распределение. Отч.7'!Q21</f>
        <v>5000000</v>
      </c>
      <c r="O54" s="148">
        <f>'ПР2. Пр.1 Распределение. Отч.7'!R21</f>
        <v>5000000</v>
      </c>
      <c r="P54" s="148">
        <f>'ПР2. Пр.1 Распределение. Отч.7'!S21</f>
        <v>5000000</v>
      </c>
      <c r="Q54" s="148">
        <f>'ПР2. Пр.1 Распределение. Отч.7'!T21</f>
        <v>5000000</v>
      </c>
      <c r="R54" s="148">
        <f>'ПР2. Пр.1 Распределение. Отч.7'!U21</f>
        <v>0</v>
      </c>
      <c r="S54" s="148">
        <f>'ПР2. Пр.1 Распределение. Отч.7'!V21</f>
        <v>0</v>
      </c>
      <c r="T54" s="246"/>
    </row>
    <row r="55" spans="1:20" s="175" customFormat="1" ht="12.75" hidden="1">
      <c r="A55" s="251"/>
      <c r="B55" s="229"/>
      <c r="C55" s="169" t="s">
        <v>54</v>
      </c>
      <c r="D55" s="57">
        <v>0</v>
      </c>
      <c r="E55" s="57">
        <v>0</v>
      </c>
      <c r="F55" s="57">
        <v>0</v>
      </c>
      <c r="G55" s="57">
        <v>0</v>
      </c>
      <c r="H55" s="147"/>
      <c r="I55" s="147"/>
      <c r="J55" s="147"/>
      <c r="K55" s="147"/>
      <c r="L55" s="185"/>
      <c r="M55" s="185"/>
      <c r="N55" s="185"/>
      <c r="O55" s="185"/>
      <c r="P55" s="185"/>
      <c r="Q55" s="185"/>
      <c r="R55" s="57"/>
      <c r="S55" s="57"/>
      <c r="T55" s="247"/>
    </row>
    <row r="56" spans="1:20" ht="15" hidden="1" customHeight="1">
      <c r="A56" s="249" t="s">
        <v>224</v>
      </c>
      <c r="B56" s="229" t="s">
        <v>227</v>
      </c>
      <c r="C56" s="174" t="s">
        <v>62</v>
      </c>
      <c r="D56" s="98">
        <f>D58+D59+D60+D61+D62</f>
        <v>7000000</v>
      </c>
      <c r="E56" s="98">
        <f t="shared" ref="E56:S56" si="42">E58+E59+E60+E61+E62</f>
        <v>0</v>
      </c>
      <c r="F56" s="98">
        <f t="shared" si="42"/>
        <v>0</v>
      </c>
      <c r="G56" s="98">
        <f t="shared" si="42"/>
        <v>7000000</v>
      </c>
      <c r="H56" s="98">
        <f t="shared" si="42"/>
        <v>0</v>
      </c>
      <c r="I56" s="98">
        <f t="shared" si="42"/>
        <v>0</v>
      </c>
      <c r="J56" s="98">
        <f t="shared" si="42"/>
        <v>0</v>
      </c>
      <c r="K56" s="98">
        <f t="shared" si="42"/>
        <v>0</v>
      </c>
      <c r="L56" s="98">
        <f t="shared" si="42"/>
        <v>0</v>
      </c>
      <c r="M56" s="98">
        <f t="shared" ref="M56" si="43">M58+M59+M60+M61+M62</f>
        <v>0</v>
      </c>
      <c r="N56" s="98">
        <f t="shared" si="42"/>
        <v>7000000</v>
      </c>
      <c r="O56" s="98">
        <f t="shared" ref="O56" si="44">O58+O59+O60+O61+O62</f>
        <v>6965000</v>
      </c>
      <c r="P56" s="98">
        <f t="shared" ref="P56:Q56" si="45">P58+P59+P60+P61+P62</f>
        <v>7000000</v>
      </c>
      <c r="Q56" s="98">
        <f t="shared" si="45"/>
        <v>6965000</v>
      </c>
      <c r="R56" s="98">
        <f t="shared" si="42"/>
        <v>0</v>
      </c>
      <c r="S56" s="98">
        <f t="shared" si="42"/>
        <v>0</v>
      </c>
      <c r="T56" s="245"/>
    </row>
    <row r="57" spans="1:20" s="175" customFormat="1" ht="12.75" hidden="1">
      <c r="A57" s="250"/>
      <c r="B57" s="229"/>
      <c r="C57" s="169" t="s">
        <v>50</v>
      </c>
      <c r="D57" s="57"/>
      <c r="E57" s="57"/>
      <c r="F57" s="57"/>
      <c r="G57" s="57"/>
      <c r="H57" s="147"/>
      <c r="I57" s="147"/>
      <c r="J57" s="147"/>
      <c r="K57" s="147"/>
      <c r="L57" s="185"/>
      <c r="M57" s="185"/>
      <c r="N57" s="185"/>
      <c r="O57" s="185"/>
      <c r="P57" s="185"/>
      <c r="Q57" s="185"/>
      <c r="R57" s="57"/>
      <c r="S57" s="57"/>
      <c r="T57" s="246"/>
    </row>
    <row r="58" spans="1:20" s="175" customFormat="1" ht="12.75" hidden="1">
      <c r="A58" s="250"/>
      <c r="B58" s="229"/>
      <c r="C58" s="191" t="s">
        <v>49</v>
      </c>
      <c r="D58" s="57">
        <v>0</v>
      </c>
      <c r="E58" s="57">
        <v>0</v>
      </c>
      <c r="F58" s="57">
        <v>0</v>
      </c>
      <c r="G58" s="57">
        <v>0</v>
      </c>
      <c r="H58" s="147"/>
      <c r="I58" s="147"/>
      <c r="J58" s="147"/>
      <c r="K58" s="147"/>
      <c r="L58" s="185"/>
      <c r="M58" s="185"/>
      <c r="N58" s="185"/>
      <c r="O58" s="185"/>
      <c r="P58" s="185"/>
      <c r="Q58" s="185"/>
      <c r="R58" s="57"/>
      <c r="S58" s="57"/>
      <c r="T58" s="246"/>
    </row>
    <row r="59" spans="1:20" s="175" customFormat="1" ht="12.75" hidden="1">
      <c r="A59" s="250"/>
      <c r="B59" s="229"/>
      <c r="C59" s="169" t="s">
        <v>51</v>
      </c>
      <c r="D59" s="57">
        <f>'10.ПП1.Дороги.2.Мер.'!G15</f>
        <v>7000000</v>
      </c>
      <c r="E59" s="57">
        <f>'10.ПП1.Дороги.2.Мер.'!H15</f>
        <v>0</v>
      </c>
      <c r="F59" s="57">
        <f>'10.ПП1.Дороги.2.Мер.'!I15</f>
        <v>0</v>
      </c>
      <c r="G59" s="57">
        <f>'10.ПП1.Дороги.2.Мер.'!J15</f>
        <v>7000000</v>
      </c>
      <c r="H59" s="148">
        <f>'ПР2. Пр.1 Распределение. Отч.7'!K24</f>
        <v>0</v>
      </c>
      <c r="I59" s="148">
        <f>'ПР2. Пр.1 Распределение. Отч.7'!L24</f>
        <v>0</v>
      </c>
      <c r="J59" s="148">
        <f>'ПР2. Пр.1 Распределение. Отч.7'!M24</f>
        <v>0</v>
      </c>
      <c r="K59" s="148">
        <f>'ПР2. Пр.1 Распределение. Отч.7'!N24</f>
        <v>0</v>
      </c>
      <c r="L59" s="148">
        <f>'ПР2. Пр.1 Распределение. Отч.7'!O24</f>
        <v>0</v>
      </c>
      <c r="M59" s="148">
        <f>'ПР2. Пр.1 Распределение. Отч.7'!P24</f>
        <v>0</v>
      </c>
      <c r="N59" s="148">
        <f>'ПР2. Пр.1 Распределение. Отч.7'!Q24</f>
        <v>7000000</v>
      </c>
      <c r="O59" s="148">
        <f>'ПР2. Пр.1 Распределение. Отч.7'!R24</f>
        <v>6965000</v>
      </c>
      <c r="P59" s="148">
        <f>'ПР2. Пр.1 Распределение. Отч.7'!S24</f>
        <v>7000000</v>
      </c>
      <c r="Q59" s="148">
        <f>'ПР2. Пр.1 Распределение. Отч.7'!T24</f>
        <v>6965000</v>
      </c>
      <c r="R59" s="148">
        <f>'ПР2. Пр.1 Распределение. Отч.7'!U24</f>
        <v>0</v>
      </c>
      <c r="S59" s="148">
        <f>'ПР2. Пр.1 Распределение. Отч.7'!V24</f>
        <v>0</v>
      </c>
      <c r="T59" s="246"/>
    </row>
    <row r="60" spans="1:20" s="175" customFormat="1" ht="12.75" hidden="1">
      <c r="A60" s="250"/>
      <c r="B60" s="229"/>
      <c r="C60" s="169" t="s">
        <v>52</v>
      </c>
      <c r="D60" s="57">
        <v>0</v>
      </c>
      <c r="E60" s="57">
        <v>0</v>
      </c>
      <c r="F60" s="57">
        <v>0</v>
      </c>
      <c r="G60" s="57">
        <v>0</v>
      </c>
      <c r="H60" s="147"/>
      <c r="I60" s="147"/>
      <c r="J60" s="147"/>
      <c r="K60" s="147"/>
      <c r="L60" s="185"/>
      <c r="M60" s="185"/>
      <c r="N60" s="185"/>
      <c r="O60" s="185"/>
      <c r="P60" s="185"/>
      <c r="Q60" s="185"/>
      <c r="R60" s="57"/>
      <c r="S60" s="57"/>
      <c r="T60" s="246"/>
    </row>
    <row r="61" spans="1:20" s="175" customFormat="1" ht="12.75" hidden="1">
      <c r="A61" s="250"/>
      <c r="B61" s="229"/>
      <c r="C61" s="169" t="s">
        <v>53</v>
      </c>
      <c r="D61" s="57">
        <f>'10.ПП1.Дороги.2.Мер.'!G23</f>
        <v>0</v>
      </c>
      <c r="E61" s="57">
        <f>'10.ПП1.Дороги.2.Мер.'!H23</f>
        <v>0</v>
      </c>
      <c r="F61" s="57">
        <f>'10.ПП1.Дороги.2.Мер.'!I23</f>
        <v>0</v>
      </c>
      <c r="G61" s="57">
        <f>'10.ПП1.Дороги.2.Мер.'!J23</f>
        <v>0</v>
      </c>
      <c r="H61" s="147"/>
      <c r="I61" s="147"/>
      <c r="J61" s="148"/>
      <c r="K61" s="148"/>
      <c r="L61" s="148"/>
      <c r="M61" s="148"/>
      <c r="N61" s="148"/>
      <c r="O61" s="148"/>
      <c r="P61" s="148"/>
      <c r="Q61" s="148"/>
      <c r="R61" s="148"/>
      <c r="S61" s="148"/>
      <c r="T61" s="246"/>
    </row>
    <row r="62" spans="1:20" s="175" customFormat="1" ht="12.75" hidden="1">
      <c r="A62" s="251"/>
      <c r="B62" s="229"/>
      <c r="C62" s="169" t="s">
        <v>54</v>
      </c>
      <c r="D62" s="57">
        <v>0</v>
      </c>
      <c r="E62" s="57">
        <v>0</v>
      </c>
      <c r="F62" s="57">
        <v>0</v>
      </c>
      <c r="G62" s="57">
        <v>0</v>
      </c>
      <c r="H62" s="147"/>
      <c r="I62" s="147"/>
      <c r="J62" s="147"/>
      <c r="K62" s="147"/>
      <c r="L62" s="185"/>
      <c r="M62" s="185"/>
      <c r="N62" s="185"/>
      <c r="O62" s="185"/>
      <c r="P62" s="185"/>
      <c r="Q62" s="185"/>
      <c r="R62" s="57"/>
      <c r="S62" s="57"/>
      <c r="T62" s="247"/>
    </row>
    <row r="63" spans="1:20" ht="15" hidden="1" customHeight="1">
      <c r="A63" s="249" t="s">
        <v>226</v>
      </c>
      <c r="B63" s="229" t="s">
        <v>232</v>
      </c>
      <c r="C63" s="174" t="s">
        <v>62</v>
      </c>
      <c r="D63" s="98">
        <f>D65+D66+D67+D68+D69</f>
        <v>958382.56</v>
      </c>
      <c r="E63" s="98">
        <f t="shared" ref="E63:S63" si="46">E65+E66+E67+E68+E69</f>
        <v>0</v>
      </c>
      <c r="F63" s="98">
        <f t="shared" si="46"/>
        <v>0</v>
      </c>
      <c r="G63" s="98">
        <f t="shared" si="46"/>
        <v>958382.56</v>
      </c>
      <c r="H63" s="98">
        <f t="shared" si="46"/>
        <v>0</v>
      </c>
      <c r="I63" s="98">
        <f t="shared" si="46"/>
        <v>0</v>
      </c>
      <c r="J63" s="98">
        <f t="shared" si="46"/>
        <v>0</v>
      </c>
      <c r="K63" s="98">
        <f t="shared" si="46"/>
        <v>0</v>
      </c>
      <c r="L63" s="98">
        <f t="shared" si="46"/>
        <v>0</v>
      </c>
      <c r="M63" s="98">
        <f t="shared" ref="M63" si="47">M65+M66+M67+M68+M69</f>
        <v>0</v>
      </c>
      <c r="N63" s="98">
        <f t="shared" si="46"/>
        <v>958382.56</v>
      </c>
      <c r="O63" s="98">
        <f t="shared" ref="O63" si="48">O65+O66+O67+O68+O69</f>
        <v>953590.65</v>
      </c>
      <c r="P63" s="98">
        <f t="shared" ref="P63:Q63" si="49">P65+P66+P67+P68+P69</f>
        <v>958382.56</v>
      </c>
      <c r="Q63" s="98">
        <f t="shared" si="49"/>
        <v>953590.65</v>
      </c>
      <c r="R63" s="98">
        <f t="shared" si="46"/>
        <v>0</v>
      </c>
      <c r="S63" s="98">
        <f t="shared" si="46"/>
        <v>0</v>
      </c>
      <c r="T63" s="245"/>
    </row>
    <row r="64" spans="1:20" s="175" customFormat="1" ht="12.75" hidden="1">
      <c r="A64" s="250"/>
      <c r="B64" s="229"/>
      <c r="C64" s="169" t="s">
        <v>50</v>
      </c>
      <c r="D64" s="57"/>
      <c r="E64" s="57"/>
      <c r="F64" s="57"/>
      <c r="G64" s="57"/>
      <c r="H64" s="147"/>
      <c r="I64" s="147"/>
      <c r="J64" s="147"/>
      <c r="K64" s="147"/>
      <c r="L64" s="185"/>
      <c r="M64" s="185"/>
      <c r="N64" s="185"/>
      <c r="O64" s="185"/>
      <c r="P64" s="185"/>
      <c r="Q64" s="185"/>
      <c r="R64" s="57"/>
      <c r="S64" s="57"/>
      <c r="T64" s="246"/>
    </row>
    <row r="65" spans="1:20" s="175" customFormat="1" ht="12.75" hidden="1">
      <c r="A65" s="250"/>
      <c r="B65" s="229"/>
      <c r="C65" s="191" t="s">
        <v>49</v>
      </c>
      <c r="D65" s="57">
        <v>0</v>
      </c>
      <c r="E65" s="57">
        <v>0</v>
      </c>
      <c r="F65" s="57">
        <v>0</v>
      </c>
      <c r="G65" s="57">
        <v>0</v>
      </c>
      <c r="H65" s="147"/>
      <c r="I65" s="147"/>
      <c r="J65" s="147"/>
      <c r="K65" s="147"/>
      <c r="L65" s="185"/>
      <c r="M65" s="185"/>
      <c r="N65" s="185"/>
      <c r="O65" s="185"/>
      <c r="P65" s="185"/>
      <c r="Q65" s="185"/>
      <c r="R65" s="57"/>
      <c r="S65" s="57"/>
      <c r="T65" s="246"/>
    </row>
    <row r="66" spans="1:20" s="175" customFormat="1" ht="12.75" hidden="1">
      <c r="A66" s="250"/>
      <c r="B66" s="229"/>
      <c r="C66" s="169" t="s">
        <v>51</v>
      </c>
      <c r="D66" s="57">
        <v>0</v>
      </c>
      <c r="E66" s="57">
        <v>0</v>
      </c>
      <c r="F66" s="57">
        <v>0</v>
      </c>
      <c r="G66" s="57">
        <v>0</v>
      </c>
      <c r="H66" s="147"/>
      <c r="I66" s="147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246"/>
    </row>
    <row r="67" spans="1:20" s="175" customFormat="1" ht="12.75" hidden="1">
      <c r="A67" s="250"/>
      <c r="B67" s="229"/>
      <c r="C67" s="169" t="s">
        <v>52</v>
      </c>
      <c r="D67" s="57">
        <v>0</v>
      </c>
      <c r="E67" s="57">
        <v>0</v>
      </c>
      <c r="F67" s="57">
        <v>0</v>
      </c>
      <c r="G67" s="57">
        <v>0</v>
      </c>
      <c r="H67" s="147"/>
      <c r="I67" s="147"/>
      <c r="J67" s="147"/>
      <c r="K67" s="147"/>
      <c r="L67" s="185"/>
      <c r="M67" s="185"/>
      <c r="N67" s="185"/>
      <c r="O67" s="185"/>
      <c r="P67" s="185"/>
      <c r="Q67" s="185"/>
      <c r="R67" s="57"/>
      <c r="S67" s="57"/>
      <c r="T67" s="246"/>
    </row>
    <row r="68" spans="1:20" s="175" customFormat="1" ht="12.75" hidden="1">
      <c r="A68" s="250"/>
      <c r="B68" s="229"/>
      <c r="C68" s="169" t="s">
        <v>53</v>
      </c>
      <c r="D68" s="57">
        <f>'10.ПП1.Дороги.2.Мер.'!G16</f>
        <v>958382.56</v>
      </c>
      <c r="E68" s="57">
        <f>'10.ПП1.Дороги.2.Мер.'!H16</f>
        <v>0</v>
      </c>
      <c r="F68" s="57">
        <f>'10.ПП1.Дороги.2.Мер.'!I16</f>
        <v>0</v>
      </c>
      <c r="G68" s="57">
        <f>'10.ПП1.Дороги.2.Мер.'!J16</f>
        <v>958382.56</v>
      </c>
      <c r="H68" s="148">
        <f>'ПР2. Пр.1 Распределение. Отч.7'!K27</f>
        <v>0</v>
      </c>
      <c r="I68" s="148">
        <f>'ПР2. Пр.1 Распределение. Отч.7'!L27</f>
        <v>0</v>
      </c>
      <c r="J68" s="148">
        <f>'ПР2. Пр.1 Распределение. Отч.7'!M27</f>
        <v>0</v>
      </c>
      <c r="K68" s="148">
        <f>'ПР2. Пр.1 Распределение. Отч.7'!N27</f>
        <v>0</v>
      </c>
      <c r="L68" s="148">
        <f>'ПР2. Пр.1 Распределение. Отч.7'!O27</f>
        <v>0</v>
      </c>
      <c r="M68" s="148">
        <f>'ПР2. Пр.1 Распределение. Отч.7'!P27</f>
        <v>0</v>
      </c>
      <c r="N68" s="148">
        <f>'ПР2. Пр.1 Распределение. Отч.7'!Q27</f>
        <v>958382.56</v>
      </c>
      <c r="O68" s="148">
        <f>'ПР2. Пр.1 Распределение. Отч.7'!R27</f>
        <v>953590.65</v>
      </c>
      <c r="P68" s="148">
        <f>'ПР2. Пр.1 Распределение. Отч.7'!S27</f>
        <v>958382.56</v>
      </c>
      <c r="Q68" s="148">
        <f>'ПР2. Пр.1 Распределение. Отч.7'!T27</f>
        <v>953590.65</v>
      </c>
      <c r="R68" s="148">
        <f>'ПР2. Пр.1 Распределение. Отч.7'!U27</f>
        <v>0</v>
      </c>
      <c r="S68" s="148">
        <f>'ПР2. Пр.1 Распределение. Отч.7'!V27</f>
        <v>0</v>
      </c>
      <c r="T68" s="246"/>
    </row>
    <row r="69" spans="1:20" s="175" customFormat="1" ht="12.75" hidden="1">
      <c r="A69" s="251"/>
      <c r="B69" s="229"/>
      <c r="C69" s="169" t="s">
        <v>54</v>
      </c>
      <c r="D69" s="57">
        <v>0</v>
      </c>
      <c r="E69" s="57">
        <v>0</v>
      </c>
      <c r="F69" s="57">
        <v>0</v>
      </c>
      <c r="G69" s="57">
        <v>0</v>
      </c>
      <c r="H69" s="147"/>
      <c r="I69" s="147"/>
      <c r="J69" s="147"/>
      <c r="K69" s="147"/>
      <c r="L69" s="185"/>
      <c r="M69" s="185"/>
      <c r="N69" s="185"/>
      <c r="O69" s="185"/>
      <c r="P69" s="185"/>
      <c r="Q69" s="185"/>
      <c r="R69" s="57"/>
      <c r="S69" s="57"/>
      <c r="T69" s="247"/>
    </row>
    <row r="70" spans="1:20" ht="15" hidden="1" customHeight="1">
      <c r="A70" s="249" t="s">
        <v>230</v>
      </c>
      <c r="B70" s="229" t="s">
        <v>293</v>
      </c>
      <c r="C70" s="174" t="s">
        <v>62</v>
      </c>
      <c r="D70" s="98">
        <f>D72+D73+D74+D75+D76</f>
        <v>10000000</v>
      </c>
      <c r="E70" s="98">
        <f t="shared" ref="E70:L70" si="50">E72+E73+E74+E75+E76</f>
        <v>0</v>
      </c>
      <c r="F70" s="98">
        <f t="shared" si="50"/>
        <v>0</v>
      </c>
      <c r="G70" s="98">
        <f t="shared" si="50"/>
        <v>10000000</v>
      </c>
      <c r="H70" s="98">
        <f t="shared" si="50"/>
        <v>0</v>
      </c>
      <c r="I70" s="98">
        <f t="shared" si="50"/>
        <v>0</v>
      </c>
      <c r="J70" s="98">
        <f t="shared" si="50"/>
        <v>0</v>
      </c>
      <c r="K70" s="98">
        <f t="shared" si="50"/>
        <v>0</v>
      </c>
      <c r="L70" s="98">
        <f t="shared" si="50"/>
        <v>10000000</v>
      </c>
      <c r="M70" s="98">
        <f t="shared" ref="M70" si="51">M72+M73+M74+M75+M76</f>
        <v>9950000</v>
      </c>
      <c r="N70" s="98">
        <f t="shared" ref="N70:P70" si="52">N72+N73+N74+N75+N76</f>
        <v>10000000</v>
      </c>
      <c r="O70" s="98">
        <f t="shared" si="52"/>
        <v>9950000</v>
      </c>
      <c r="P70" s="98">
        <f t="shared" si="52"/>
        <v>10000000</v>
      </c>
      <c r="Q70" s="98">
        <f t="shared" ref="Q70" si="53">Q72+Q73+Q74+Q75+Q76</f>
        <v>9950000</v>
      </c>
      <c r="R70" s="98">
        <f t="shared" ref="R70:S70" si="54">R72+R73+R74+R75+R76</f>
        <v>0</v>
      </c>
      <c r="S70" s="98">
        <f t="shared" si="54"/>
        <v>0</v>
      </c>
      <c r="T70" s="265"/>
    </row>
    <row r="71" spans="1:20" s="175" customFormat="1" ht="12.75" hidden="1">
      <c r="A71" s="250"/>
      <c r="B71" s="229"/>
      <c r="C71" s="169" t="s">
        <v>50</v>
      </c>
      <c r="D71" s="57"/>
      <c r="E71" s="57"/>
      <c r="F71" s="57"/>
      <c r="G71" s="57"/>
      <c r="H71" s="149"/>
      <c r="I71" s="149"/>
      <c r="J71" s="150"/>
      <c r="K71" s="150"/>
      <c r="L71" s="150"/>
      <c r="M71" s="150"/>
      <c r="N71" s="150"/>
      <c r="O71" s="150"/>
      <c r="P71" s="150"/>
      <c r="Q71" s="150"/>
      <c r="R71" s="150"/>
      <c r="S71" s="150"/>
      <c r="T71" s="266"/>
    </row>
    <row r="72" spans="1:20" s="175" customFormat="1" ht="12.75" hidden="1">
      <c r="A72" s="250"/>
      <c r="B72" s="229"/>
      <c r="C72" s="191" t="s">
        <v>49</v>
      </c>
      <c r="D72" s="57">
        <v>0</v>
      </c>
      <c r="E72" s="57">
        <v>0</v>
      </c>
      <c r="F72" s="57">
        <v>0</v>
      </c>
      <c r="G72" s="57">
        <v>0</v>
      </c>
      <c r="H72" s="149"/>
      <c r="I72" s="149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266"/>
    </row>
    <row r="73" spans="1:20" s="175" customFormat="1" ht="12.75" hidden="1">
      <c r="A73" s="250"/>
      <c r="B73" s="229"/>
      <c r="C73" s="169" t="s">
        <v>51</v>
      </c>
      <c r="D73" s="57">
        <f>'10.ПП1.Дороги.2.Мер.'!G17</f>
        <v>10000000</v>
      </c>
      <c r="E73" s="57">
        <f>'10.ПП1.Дороги.2.Мер.'!H17</f>
        <v>0</v>
      </c>
      <c r="F73" s="57">
        <f>'10.ПП1.Дороги.2.Мер.'!I17</f>
        <v>0</v>
      </c>
      <c r="G73" s="57">
        <f>'10.ПП1.Дороги.2.Мер.'!J17</f>
        <v>10000000</v>
      </c>
      <c r="H73" s="150">
        <f>'ПР2. Пр.1 Распределение. Отч.7'!M32</f>
        <v>0</v>
      </c>
      <c r="I73" s="150">
        <f>'ПР2. Пр.1 Распределение. Отч.7'!N32</f>
        <v>0</v>
      </c>
      <c r="J73" s="150">
        <f>'ПР2. Пр.1 Распределение. Отч.7'!O32</f>
        <v>0</v>
      </c>
      <c r="K73" s="150">
        <f>'ПР2. Пр.1 Распределение. Отч.7'!P32</f>
        <v>0</v>
      </c>
      <c r="L73" s="148">
        <f>'ПР2. Пр.1 Распределение. Отч.7'!Q32</f>
        <v>10000000</v>
      </c>
      <c r="M73" s="148">
        <f>'ПР2. Пр.1 Распределение. Отч.7'!R32</f>
        <v>9950000</v>
      </c>
      <c r="N73" s="148">
        <f>'ПР2. Пр.1 Распределение. Отч.7'!S32</f>
        <v>10000000</v>
      </c>
      <c r="O73" s="150">
        <f>'ПР2. Пр.1 Распределение. Отч.7'!R32</f>
        <v>9950000</v>
      </c>
      <c r="P73" s="150">
        <f>'ПР2. Пр.1 Распределение. Отч.7'!S32</f>
        <v>10000000</v>
      </c>
      <c r="Q73" s="150">
        <f>'ПР2. Пр.1 Распределение. Отч.7'!T32</f>
        <v>9950000</v>
      </c>
      <c r="R73" s="150">
        <f>'ПР2. Пр.1 Распределение. Отч.7'!W32</f>
        <v>0</v>
      </c>
      <c r="S73" s="150">
        <f>'ПР2. Пр.1 Распределение. Отч.7'!X32</f>
        <v>0</v>
      </c>
      <c r="T73" s="266"/>
    </row>
    <row r="74" spans="1:20" s="175" customFormat="1" ht="12.75" hidden="1">
      <c r="A74" s="250"/>
      <c r="B74" s="229"/>
      <c r="C74" s="169" t="s">
        <v>52</v>
      </c>
      <c r="D74" s="57">
        <v>0</v>
      </c>
      <c r="E74" s="57">
        <v>0</v>
      </c>
      <c r="F74" s="57">
        <v>0</v>
      </c>
      <c r="G74" s="57">
        <v>0</v>
      </c>
      <c r="H74" s="149"/>
      <c r="I74" s="149"/>
      <c r="J74" s="150"/>
      <c r="K74" s="150"/>
      <c r="L74" s="150"/>
      <c r="M74" s="150"/>
      <c r="N74" s="150"/>
      <c r="O74" s="150"/>
      <c r="P74" s="150"/>
      <c r="Q74" s="150"/>
      <c r="R74" s="150"/>
      <c r="S74" s="150"/>
      <c r="T74" s="266"/>
    </row>
    <row r="75" spans="1:20" s="175" customFormat="1" ht="12.75" hidden="1">
      <c r="A75" s="250"/>
      <c r="B75" s="229"/>
      <c r="C75" s="169" t="s">
        <v>53</v>
      </c>
      <c r="D75" s="57">
        <f>'10.ПП1.Дороги.2.Мер.'!G12</f>
        <v>0</v>
      </c>
      <c r="E75" s="57">
        <f>'10.ПП1.Дороги.2.Мер.'!H12</f>
        <v>0</v>
      </c>
      <c r="F75" s="57">
        <f>'10.ПП1.Дороги.2.Мер.'!I12</f>
        <v>0</v>
      </c>
      <c r="G75" s="57">
        <f>'10.ПП1.Дороги.2.Мер.'!J12</f>
        <v>0</v>
      </c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266"/>
    </row>
    <row r="76" spans="1:20" s="175" customFormat="1" ht="12.75" hidden="1">
      <c r="A76" s="251"/>
      <c r="B76" s="229"/>
      <c r="C76" s="169" t="s">
        <v>54</v>
      </c>
      <c r="D76" s="57">
        <v>0</v>
      </c>
      <c r="E76" s="57">
        <v>0</v>
      </c>
      <c r="F76" s="57">
        <v>0</v>
      </c>
      <c r="G76" s="57">
        <v>0</v>
      </c>
      <c r="H76" s="149"/>
      <c r="I76" s="149"/>
      <c r="J76" s="150"/>
      <c r="K76" s="150"/>
      <c r="L76" s="150"/>
      <c r="M76" s="150"/>
      <c r="N76" s="150"/>
      <c r="O76" s="150"/>
      <c r="P76" s="150"/>
      <c r="Q76" s="150"/>
      <c r="R76" s="150"/>
      <c r="S76" s="150"/>
      <c r="T76" s="267"/>
    </row>
    <row r="77" spans="1:20" ht="15" hidden="1" customHeight="1">
      <c r="A77" s="249" t="s">
        <v>231</v>
      </c>
      <c r="B77" s="229" t="s">
        <v>233</v>
      </c>
      <c r="C77" s="174" t="s">
        <v>62</v>
      </c>
      <c r="D77" s="98">
        <f>D79+D80+D81+D82+D83</f>
        <v>1008959.86</v>
      </c>
      <c r="E77" s="98">
        <f t="shared" ref="E77:S77" si="55">E79+E80+E81+E82+E83</f>
        <v>0</v>
      </c>
      <c r="F77" s="98">
        <f t="shared" si="55"/>
        <v>0</v>
      </c>
      <c r="G77" s="98">
        <f t="shared" si="55"/>
        <v>1008959.86</v>
      </c>
      <c r="H77" s="98">
        <f t="shared" si="55"/>
        <v>0</v>
      </c>
      <c r="I77" s="98">
        <f t="shared" si="55"/>
        <v>0</v>
      </c>
      <c r="J77" s="98">
        <f t="shared" si="55"/>
        <v>0</v>
      </c>
      <c r="K77" s="98">
        <f t="shared" si="55"/>
        <v>0</v>
      </c>
      <c r="L77" s="98">
        <f t="shared" si="55"/>
        <v>0</v>
      </c>
      <c r="M77" s="98">
        <f t="shared" ref="M77" si="56">M79+M80+M81+M82+M83</f>
        <v>0</v>
      </c>
      <c r="N77" s="98">
        <f t="shared" si="55"/>
        <v>1008959.86</v>
      </c>
      <c r="O77" s="98">
        <f t="shared" ref="O77" si="57">O79+O80+O81+O82+O83</f>
        <v>1003915.06</v>
      </c>
      <c r="P77" s="98">
        <f t="shared" ref="P77:Q77" si="58">P79+P80+P81+P82+P83</f>
        <v>1008959.86</v>
      </c>
      <c r="Q77" s="98">
        <f t="shared" si="58"/>
        <v>1003915.06</v>
      </c>
      <c r="R77" s="98">
        <f t="shared" si="55"/>
        <v>0</v>
      </c>
      <c r="S77" s="98">
        <f t="shared" si="55"/>
        <v>0</v>
      </c>
      <c r="T77" s="265"/>
    </row>
    <row r="78" spans="1:20" s="175" customFormat="1" ht="12.75" hidden="1">
      <c r="A78" s="250"/>
      <c r="B78" s="229"/>
      <c r="C78" s="169" t="s">
        <v>50</v>
      </c>
      <c r="D78" s="57"/>
      <c r="E78" s="57"/>
      <c r="F78" s="57"/>
      <c r="G78" s="57"/>
      <c r="H78" s="149"/>
      <c r="I78" s="149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266"/>
    </row>
    <row r="79" spans="1:20" s="175" customFormat="1" ht="12.75" hidden="1">
      <c r="A79" s="250"/>
      <c r="B79" s="229"/>
      <c r="C79" s="191" t="s">
        <v>49</v>
      </c>
      <c r="D79" s="57">
        <v>0</v>
      </c>
      <c r="E79" s="57">
        <v>0</v>
      </c>
      <c r="F79" s="57">
        <v>0</v>
      </c>
      <c r="G79" s="57">
        <v>0</v>
      </c>
      <c r="H79" s="149"/>
      <c r="I79" s="149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266"/>
    </row>
    <row r="80" spans="1:20" s="175" customFormat="1" ht="12.75" hidden="1">
      <c r="A80" s="250"/>
      <c r="B80" s="229"/>
      <c r="C80" s="169" t="s">
        <v>51</v>
      </c>
      <c r="D80" s="57">
        <v>0</v>
      </c>
      <c r="E80" s="57">
        <v>0</v>
      </c>
      <c r="F80" s="57">
        <v>0</v>
      </c>
      <c r="G80" s="57">
        <v>0</v>
      </c>
      <c r="H80" s="149"/>
      <c r="I80" s="149"/>
      <c r="J80" s="150"/>
      <c r="K80" s="150"/>
      <c r="L80" s="150"/>
      <c r="M80" s="150"/>
      <c r="N80" s="150"/>
      <c r="O80" s="150"/>
      <c r="P80" s="150"/>
      <c r="Q80" s="150"/>
      <c r="R80" s="150"/>
      <c r="S80" s="150"/>
      <c r="T80" s="266"/>
    </row>
    <row r="81" spans="1:20" s="175" customFormat="1" ht="12.75" hidden="1">
      <c r="A81" s="250"/>
      <c r="B81" s="229"/>
      <c r="C81" s="169" t="s">
        <v>52</v>
      </c>
      <c r="D81" s="57">
        <v>0</v>
      </c>
      <c r="E81" s="57">
        <v>0</v>
      </c>
      <c r="F81" s="57">
        <v>0</v>
      </c>
      <c r="G81" s="57">
        <v>0</v>
      </c>
      <c r="H81" s="149"/>
      <c r="I81" s="149"/>
      <c r="J81" s="150"/>
      <c r="K81" s="150"/>
      <c r="L81" s="150"/>
      <c r="M81" s="150"/>
      <c r="N81" s="150"/>
      <c r="O81" s="150"/>
      <c r="P81" s="150"/>
      <c r="Q81" s="150"/>
      <c r="R81" s="150"/>
      <c r="S81" s="150"/>
      <c r="T81" s="266"/>
    </row>
    <row r="82" spans="1:20" s="175" customFormat="1" ht="12.75" hidden="1">
      <c r="A82" s="250"/>
      <c r="B82" s="229"/>
      <c r="C82" s="169" t="s">
        <v>53</v>
      </c>
      <c r="D82" s="57">
        <f>'10.ПП1.Дороги.2.Мер.'!G18</f>
        <v>1008959.86</v>
      </c>
      <c r="E82" s="57">
        <f>'10.ПП1.Дороги.2.Мер.'!H18</f>
        <v>0</v>
      </c>
      <c r="F82" s="57">
        <f>'10.ПП1.Дороги.2.Мер.'!I18</f>
        <v>0</v>
      </c>
      <c r="G82" s="57">
        <f>'10.ПП1.Дороги.2.Мер.'!J18</f>
        <v>1008959.86</v>
      </c>
      <c r="H82" s="148">
        <f>'ПР2. Пр.1 Распределение. Отч.7'!K33</f>
        <v>0</v>
      </c>
      <c r="I82" s="148">
        <f>'ПР2. Пр.1 Распределение. Отч.7'!L33</f>
        <v>0</v>
      </c>
      <c r="J82" s="148">
        <f>'ПР2. Пр.1 Распределение. Отч.7'!M33</f>
        <v>0</v>
      </c>
      <c r="K82" s="148">
        <f>'ПР2. Пр.1 Распределение. Отч.7'!N33</f>
        <v>0</v>
      </c>
      <c r="L82" s="148">
        <f>'ПР2. Пр.1 Распределение. Отч.7'!O33</f>
        <v>0</v>
      </c>
      <c r="M82" s="148">
        <f>'ПР2. Пр.1 Распределение. Отч.7'!P33</f>
        <v>0</v>
      </c>
      <c r="N82" s="148">
        <f>'ПР2. Пр.1 Распределение. Отч.7'!Q33</f>
        <v>1008959.86</v>
      </c>
      <c r="O82" s="148">
        <f>'ПР2. Пр.1 Распределение. Отч.7'!R33</f>
        <v>1003915.06</v>
      </c>
      <c r="P82" s="148">
        <f>'ПР2. Пр.1 Распределение. Отч.7'!S33</f>
        <v>1008959.86</v>
      </c>
      <c r="Q82" s="148">
        <f>'ПР2. Пр.1 Распределение. Отч.7'!T33</f>
        <v>1003915.06</v>
      </c>
      <c r="R82" s="148">
        <f>'ПР2. Пр.1 Распределение. Отч.7'!U33</f>
        <v>0</v>
      </c>
      <c r="S82" s="148">
        <f>'ПР2. Пр.1 Распределение. Отч.7'!V33</f>
        <v>0</v>
      </c>
      <c r="T82" s="266"/>
    </row>
    <row r="83" spans="1:20" s="175" customFormat="1" ht="12.75" hidden="1">
      <c r="A83" s="251"/>
      <c r="B83" s="229"/>
      <c r="C83" s="169" t="s">
        <v>54</v>
      </c>
      <c r="D83" s="57">
        <v>0</v>
      </c>
      <c r="E83" s="57">
        <v>0</v>
      </c>
      <c r="F83" s="57">
        <v>0</v>
      </c>
      <c r="G83" s="57">
        <v>0</v>
      </c>
      <c r="H83" s="149"/>
      <c r="I83" s="149"/>
      <c r="J83" s="150"/>
      <c r="K83" s="150"/>
      <c r="L83" s="150"/>
      <c r="M83" s="150"/>
      <c r="N83" s="150"/>
      <c r="O83" s="150"/>
      <c r="P83" s="150"/>
      <c r="Q83" s="150"/>
      <c r="R83" s="150"/>
      <c r="S83" s="150"/>
      <c r="T83" s="267"/>
    </row>
    <row r="84" spans="1:20" s="175" customFormat="1" ht="15" hidden="1" customHeight="1">
      <c r="A84" s="249" t="s">
        <v>292</v>
      </c>
      <c r="B84" s="229" t="s">
        <v>316</v>
      </c>
      <c r="C84" s="174" t="s">
        <v>62</v>
      </c>
      <c r="D84" s="98">
        <f>D86+D87+D88+D89+D90</f>
        <v>10010001.359999999</v>
      </c>
      <c r="E84" s="98">
        <f t="shared" ref="E84:P84" si="59">E86+E87+E88+E89+E90</f>
        <v>0</v>
      </c>
      <c r="F84" s="98">
        <f t="shared" si="59"/>
        <v>0</v>
      </c>
      <c r="G84" s="98">
        <f t="shared" si="59"/>
        <v>10010001.359999999</v>
      </c>
      <c r="H84" s="98">
        <f t="shared" si="59"/>
        <v>0</v>
      </c>
      <c r="I84" s="98">
        <f t="shared" si="59"/>
        <v>0</v>
      </c>
      <c r="J84" s="98">
        <f t="shared" si="59"/>
        <v>0</v>
      </c>
      <c r="K84" s="98">
        <f t="shared" si="59"/>
        <v>0</v>
      </c>
      <c r="L84" s="98">
        <f t="shared" si="59"/>
        <v>0</v>
      </c>
      <c r="M84" s="98">
        <f t="shared" si="59"/>
        <v>0</v>
      </c>
      <c r="N84" s="98">
        <f t="shared" si="59"/>
        <v>0</v>
      </c>
      <c r="O84" s="98">
        <f t="shared" si="59"/>
        <v>0</v>
      </c>
      <c r="P84" s="98">
        <f t="shared" si="59"/>
        <v>10010001.359999999</v>
      </c>
      <c r="Q84" s="98">
        <f t="shared" ref="Q84" si="60">Q86+Q87+Q88+Q89+Q90</f>
        <v>10010001.359999999</v>
      </c>
      <c r="R84" s="98">
        <f t="shared" ref="R84:S84" si="61">R86+R87+R88+R89+R90</f>
        <v>0</v>
      </c>
      <c r="S84" s="98">
        <f t="shared" si="61"/>
        <v>0</v>
      </c>
      <c r="T84" s="184"/>
    </row>
    <row r="85" spans="1:20" s="175" customFormat="1" ht="14.25" hidden="1" customHeight="1">
      <c r="A85" s="250"/>
      <c r="B85" s="229"/>
      <c r="C85" s="169" t="s">
        <v>50</v>
      </c>
      <c r="D85" s="57"/>
      <c r="E85" s="57"/>
      <c r="F85" s="57"/>
      <c r="G85" s="57"/>
      <c r="H85" s="149"/>
      <c r="I85" s="149"/>
      <c r="J85" s="150"/>
      <c r="K85" s="150"/>
      <c r="L85" s="150"/>
      <c r="M85" s="150"/>
      <c r="N85" s="150"/>
      <c r="O85" s="150"/>
      <c r="P85" s="150"/>
      <c r="Q85" s="150"/>
      <c r="R85" s="150"/>
      <c r="S85" s="150"/>
      <c r="T85" s="184"/>
    </row>
    <row r="86" spans="1:20" s="175" customFormat="1" ht="14.25" hidden="1" customHeight="1">
      <c r="A86" s="250"/>
      <c r="B86" s="229"/>
      <c r="C86" s="191" t="s">
        <v>49</v>
      </c>
      <c r="D86" s="57">
        <v>0</v>
      </c>
      <c r="E86" s="57">
        <v>0</v>
      </c>
      <c r="F86" s="57">
        <v>0</v>
      </c>
      <c r="G86" s="57">
        <v>0</v>
      </c>
      <c r="H86" s="149"/>
      <c r="I86" s="149"/>
      <c r="J86" s="150"/>
      <c r="K86" s="150"/>
      <c r="L86" s="150"/>
      <c r="M86" s="150"/>
      <c r="N86" s="150"/>
      <c r="O86" s="150"/>
      <c r="P86" s="150"/>
      <c r="Q86" s="150"/>
      <c r="R86" s="150"/>
      <c r="S86" s="150"/>
      <c r="T86" s="184"/>
    </row>
    <row r="87" spans="1:20" s="175" customFormat="1" ht="14.25" hidden="1" customHeight="1">
      <c r="A87" s="250"/>
      <c r="B87" s="229"/>
      <c r="C87" s="169" t="s">
        <v>51</v>
      </c>
      <c r="D87" s="57">
        <v>0</v>
      </c>
      <c r="E87" s="57">
        <v>0</v>
      </c>
      <c r="F87" s="57">
        <v>0</v>
      </c>
      <c r="G87" s="57">
        <v>0</v>
      </c>
      <c r="H87" s="149"/>
      <c r="I87" s="149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84"/>
    </row>
    <row r="88" spans="1:20" s="175" customFormat="1" ht="14.25" hidden="1" customHeight="1">
      <c r="A88" s="250"/>
      <c r="B88" s="229"/>
      <c r="C88" s="169" t="s">
        <v>52</v>
      </c>
      <c r="D88" s="57">
        <v>0</v>
      </c>
      <c r="E88" s="57">
        <v>0</v>
      </c>
      <c r="F88" s="57">
        <v>0</v>
      </c>
      <c r="G88" s="57">
        <v>0</v>
      </c>
      <c r="H88" s="149"/>
      <c r="I88" s="149"/>
      <c r="J88" s="150"/>
      <c r="K88" s="150"/>
      <c r="L88" s="150"/>
      <c r="M88" s="150"/>
      <c r="N88" s="150"/>
      <c r="O88" s="150"/>
      <c r="P88" s="150"/>
      <c r="Q88" s="150"/>
      <c r="R88" s="150"/>
      <c r="S88" s="150"/>
      <c r="T88" s="184"/>
    </row>
    <row r="89" spans="1:20" s="175" customFormat="1" ht="14.25" hidden="1" customHeight="1">
      <c r="A89" s="250"/>
      <c r="B89" s="229"/>
      <c r="C89" s="169" t="s">
        <v>53</v>
      </c>
      <c r="D89" s="57">
        <f>'10.ПП1.Дороги.2.Мер.'!G19</f>
        <v>10010001.359999999</v>
      </c>
      <c r="E89" s="57">
        <f>'10.ПП1.Дороги.2.Мер.'!H19</f>
        <v>0</v>
      </c>
      <c r="F89" s="57">
        <f>'10.ПП1.Дороги.2.Мер.'!I19</f>
        <v>0</v>
      </c>
      <c r="G89" s="57">
        <f>'10.ПП1.Дороги.2.Мер.'!J19</f>
        <v>10010001.359999999</v>
      </c>
      <c r="H89" s="149"/>
      <c r="I89" s="147"/>
      <c r="J89" s="148">
        <f>'ПР2. Пр.1 Распределение. Отч.7'!M38</f>
        <v>0</v>
      </c>
      <c r="K89" s="148">
        <f>'ПР2. Пр.1 Распределение. Отч.7'!N38</f>
        <v>0</v>
      </c>
      <c r="L89" s="148">
        <f>'ПР2. Пр.1 Распределение. Отч.7'!O38</f>
        <v>0</v>
      </c>
      <c r="M89" s="148">
        <f>'ПР2. Пр.1 Распределение. Отч.7'!P38</f>
        <v>0</v>
      </c>
      <c r="N89" s="148">
        <f>'ПР2. Пр.1 Распределение. Отч.7'!Q38</f>
        <v>0</v>
      </c>
      <c r="O89" s="148">
        <f>'ПР2. Пр.1 Распределение. Отч.7'!R38</f>
        <v>0</v>
      </c>
      <c r="P89" s="148">
        <f>'ПР2. Пр.1 Распределение. Отч.7'!S38</f>
        <v>10010001.359999999</v>
      </c>
      <c r="Q89" s="148">
        <f>'ПР2. Пр.1 Распределение. Отч.7'!T38</f>
        <v>10010001.359999999</v>
      </c>
      <c r="R89" s="150">
        <f>'ПР2. Пр.1 Распределение. Отч.7'!U38</f>
        <v>0</v>
      </c>
      <c r="S89" s="150">
        <f>'ПР2. Пр.1 Распределение. Отч.7'!V38</f>
        <v>0</v>
      </c>
      <c r="T89" s="184"/>
    </row>
    <row r="90" spans="1:20" s="175" customFormat="1" ht="14.25" hidden="1" customHeight="1">
      <c r="A90" s="251"/>
      <c r="B90" s="229"/>
      <c r="C90" s="169" t="s">
        <v>54</v>
      </c>
      <c r="D90" s="57">
        <v>0</v>
      </c>
      <c r="E90" s="57">
        <v>0</v>
      </c>
      <c r="F90" s="57">
        <v>0</v>
      </c>
      <c r="G90" s="57">
        <v>0</v>
      </c>
      <c r="H90" s="149"/>
      <c r="I90" s="149"/>
      <c r="J90" s="150"/>
      <c r="K90" s="150"/>
      <c r="L90" s="150"/>
      <c r="M90" s="150"/>
      <c r="N90" s="150"/>
      <c r="O90" s="150"/>
      <c r="P90" s="150"/>
      <c r="Q90" s="150"/>
      <c r="R90" s="150"/>
      <c r="S90" s="150"/>
      <c r="T90" s="184"/>
    </row>
    <row r="91" spans="1:20">
      <c r="A91" s="229" t="s">
        <v>7</v>
      </c>
      <c r="B91" s="229" t="s">
        <v>86</v>
      </c>
      <c r="C91" s="174" t="s">
        <v>62</v>
      </c>
      <c r="D91" s="98">
        <f>D93+D94+D95+D96+D97</f>
        <v>5698160</v>
      </c>
      <c r="E91" s="98">
        <f t="shared" ref="E91:G91" si="62">E93+E94+E95+E96+E97</f>
        <v>370000</v>
      </c>
      <c r="F91" s="98">
        <f t="shared" si="62"/>
        <v>370000</v>
      </c>
      <c r="G91" s="98">
        <f t="shared" si="62"/>
        <v>6438160</v>
      </c>
      <c r="H91" s="128">
        <f t="shared" ref="H91:I91" si="63">SUM(H93:H97)</f>
        <v>968160</v>
      </c>
      <c r="I91" s="128">
        <f t="shared" si="63"/>
        <v>947966</v>
      </c>
      <c r="J91" s="128">
        <f>SUM(J93:J97)</f>
        <v>0</v>
      </c>
      <c r="K91" s="128">
        <f t="shared" ref="K91:S91" si="64">SUM(K93:K97)</f>
        <v>0</v>
      </c>
      <c r="L91" s="128">
        <f t="shared" si="64"/>
        <v>161360</v>
      </c>
      <c r="M91" s="128">
        <f t="shared" ref="M91" si="65">SUM(M93:M97)</f>
        <v>90000</v>
      </c>
      <c r="N91" s="128">
        <f t="shared" si="64"/>
        <v>5348160</v>
      </c>
      <c r="O91" s="128">
        <f t="shared" si="64"/>
        <v>5348160</v>
      </c>
      <c r="P91" s="128">
        <f t="shared" ref="P91:Q91" si="66">SUM(P93:P97)</f>
        <v>5698160</v>
      </c>
      <c r="Q91" s="128">
        <f t="shared" si="66"/>
        <v>5600970.0999999996</v>
      </c>
      <c r="R91" s="128">
        <f t="shared" si="64"/>
        <v>370000</v>
      </c>
      <c r="S91" s="128">
        <f t="shared" si="64"/>
        <v>370000</v>
      </c>
      <c r="T91" s="262"/>
    </row>
    <row r="92" spans="1:20">
      <c r="A92" s="229"/>
      <c r="B92" s="229"/>
      <c r="C92" s="174" t="s">
        <v>50</v>
      </c>
      <c r="D92" s="98"/>
      <c r="E92" s="98"/>
      <c r="F92" s="98"/>
      <c r="G92" s="98"/>
      <c r="H92" s="128"/>
      <c r="I92" s="128"/>
      <c r="J92" s="128"/>
      <c r="K92" s="128"/>
      <c r="L92" s="98"/>
      <c r="M92" s="98"/>
      <c r="N92" s="98"/>
      <c r="O92" s="98"/>
      <c r="P92" s="98"/>
      <c r="Q92" s="98"/>
      <c r="R92" s="98"/>
      <c r="S92" s="98"/>
      <c r="T92" s="263"/>
    </row>
    <row r="93" spans="1:20">
      <c r="A93" s="229"/>
      <c r="B93" s="229"/>
      <c r="C93" s="190" t="s">
        <v>49</v>
      </c>
      <c r="D93" s="98">
        <f>D100+D107+D114+D121</f>
        <v>0</v>
      </c>
      <c r="E93" s="98">
        <f t="shared" ref="E93:G93" si="67">E100+E107+E114+E121</f>
        <v>0</v>
      </c>
      <c r="F93" s="98">
        <f t="shared" si="67"/>
        <v>0</v>
      </c>
      <c r="G93" s="98">
        <f t="shared" si="67"/>
        <v>0</v>
      </c>
      <c r="H93" s="128">
        <f>H100+H107+H114+H121+H128+H135+H142+H149</f>
        <v>0</v>
      </c>
      <c r="I93" s="128">
        <f t="shared" ref="I93:S93" si="68">I100+I107+I114+I121+I128+I135+I142+I149</f>
        <v>0</v>
      </c>
      <c r="J93" s="128">
        <f t="shared" si="68"/>
        <v>0</v>
      </c>
      <c r="K93" s="128">
        <f t="shared" si="68"/>
        <v>0</v>
      </c>
      <c r="L93" s="128">
        <f t="shared" si="68"/>
        <v>0</v>
      </c>
      <c r="M93" s="128">
        <f t="shared" ref="M93" si="69">M100+M107+M114+M121+M128+M135+M142+M149</f>
        <v>0</v>
      </c>
      <c r="N93" s="128">
        <f t="shared" si="68"/>
        <v>0</v>
      </c>
      <c r="O93" s="128">
        <f t="shared" ref="O93:P93" si="70">O100+O107+O114+O121+O128+O135+O142+O149</f>
        <v>0</v>
      </c>
      <c r="P93" s="128">
        <f t="shared" si="70"/>
        <v>0</v>
      </c>
      <c r="Q93" s="128">
        <f t="shared" ref="Q93" si="71">Q100+Q107+Q114+Q121+Q128+Q135+Q142+Q149</f>
        <v>0</v>
      </c>
      <c r="R93" s="128">
        <f t="shared" si="68"/>
        <v>0</v>
      </c>
      <c r="S93" s="128">
        <f t="shared" si="68"/>
        <v>0</v>
      </c>
      <c r="T93" s="263"/>
    </row>
    <row r="94" spans="1:20">
      <c r="A94" s="229"/>
      <c r="B94" s="229"/>
      <c r="C94" s="174" t="s">
        <v>51</v>
      </c>
      <c r="D94" s="98">
        <f>D101+D108+D115+D122+D129+D136+D143+D150</f>
        <v>356800</v>
      </c>
      <c r="E94" s="98">
        <f t="shared" ref="E94:S94" si="72">E101+E108+E115+E122+E129+E136+E143+E150</f>
        <v>0</v>
      </c>
      <c r="F94" s="98">
        <f t="shared" si="72"/>
        <v>0</v>
      </c>
      <c r="G94" s="98">
        <f t="shared" si="72"/>
        <v>356800</v>
      </c>
      <c r="H94" s="128">
        <f t="shared" si="72"/>
        <v>511800</v>
      </c>
      <c r="I94" s="128">
        <f t="shared" si="72"/>
        <v>511800</v>
      </c>
      <c r="J94" s="128">
        <f t="shared" si="72"/>
        <v>0</v>
      </c>
      <c r="K94" s="128">
        <f t="shared" si="72"/>
        <v>0</v>
      </c>
      <c r="L94" s="128">
        <f t="shared" si="72"/>
        <v>0</v>
      </c>
      <c r="M94" s="128">
        <f t="shared" ref="M94" si="73">M101+M108+M115+M122+M129+M136+M143+M150</f>
        <v>0</v>
      </c>
      <c r="N94" s="128">
        <f t="shared" si="72"/>
        <v>356800</v>
      </c>
      <c r="O94" s="128">
        <f t="shared" ref="O94:P94" si="74">O101+O108+O115+O122+O129+O136+O143+O150</f>
        <v>356800</v>
      </c>
      <c r="P94" s="128">
        <f t="shared" si="74"/>
        <v>356800</v>
      </c>
      <c r="Q94" s="128">
        <f t="shared" ref="Q94" si="75">Q101+Q108+Q115+Q122+Q129+Q136+Q143+Q150</f>
        <v>356800</v>
      </c>
      <c r="R94" s="128">
        <f t="shared" si="72"/>
        <v>0</v>
      </c>
      <c r="S94" s="128">
        <f t="shared" si="72"/>
        <v>0</v>
      </c>
      <c r="T94" s="263"/>
    </row>
    <row r="95" spans="1:20">
      <c r="A95" s="229"/>
      <c r="B95" s="229"/>
      <c r="C95" s="110" t="s">
        <v>52</v>
      </c>
      <c r="D95" s="98">
        <f t="shared" ref="D95:S95" si="76">D102+D109+D116+D123+D130+D137+D144+D151</f>
        <v>0</v>
      </c>
      <c r="E95" s="98">
        <f t="shared" si="76"/>
        <v>0</v>
      </c>
      <c r="F95" s="98">
        <f t="shared" si="76"/>
        <v>0</v>
      </c>
      <c r="G95" s="98">
        <f t="shared" si="76"/>
        <v>0</v>
      </c>
      <c r="H95" s="128">
        <f t="shared" si="76"/>
        <v>0</v>
      </c>
      <c r="I95" s="128">
        <f t="shared" si="76"/>
        <v>0</v>
      </c>
      <c r="J95" s="128">
        <f t="shared" si="76"/>
        <v>0</v>
      </c>
      <c r="K95" s="128">
        <f t="shared" si="76"/>
        <v>0</v>
      </c>
      <c r="L95" s="128">
        <f t="shared" si="76"/>
        <v>0</v>
      </c>
      <c r="M95" s="128">
        <f t="shared" ref="M95" si="77">M102+M109+M116+M123+M130+M137+M144+M151</f>
        <v>0</v>
      </c>
      <c r="N95" s="128">
        <f t="shared" si="76"/>
        <v>0</v>
      </c>
      <c r="O95" s="128">
        <f t="shared" ref="O95:P95" si="78">O102+O109+O116+O123+O130+O137+O144+O151</f>
        <v>0</v>
      </c>
      <c r="P95" s="128">
        <f t="shared" si="78"/>
        <v>0</v>
      </c>
      <c r="Q95" s="128">
        <f t="shared" ref="Q95" si="79">Q102+Q109+Q116+Q123+Q130+Q137+Q144+Q151</f>
        <v>0</v>
      </c>
      <c r="R95" s="128">
        <f t="shared" si="76"/>
        <v>0</v>
      </c>
      <c r="S95" s="128">
        <f t="shared" si="76"/>
        <v>0</v>
      </c>
      <c r="T95" s="263"/>
    </row>
    <row r="96" spans="1:20">
      <c r="A96" s="229"/>
      <c r="B96" s="229"/>
      <c r="C96" s="174" t="s">
        <v>53</v>
      </c>
      <c r="D96" s="98">
        <f t="shared" ref="D96:S96" si="80">D103+D110+D117+D124+D131+D138+D145+D152</f>
        <v>5341360</v>
      </c>
      <c r="E96" s="98">
        <f t="shared" si="80"/>
        <v>370000</v>
      </c>
      <c r="F96" s="98">
        <f t="shared" si="80"/>
        <v>370000</v>
      </c>
      <c r="G96" s="98">
        <f t="shared" si="80"/>
        <v>6081360</v>
      </c>
      <c r="H96" s="128">
        <f t="shared" si="80"/>
        <v>456360</v>
      </c>
      <c r="I96" s="128">
        <f t="shared" si="80"/>
        <v>436166</v>
      </c>
      <c r="J96" s="128">
        <f t="shared" si="80"/>
        <v>0</v>
      </c>
      <c r="K96" s="128">
        <f t="shared" si="80"/>
        <v>0</v>
      </c>
      <c r="L96" s="128">
        <f t="shared" si="80"/>
        <v>161360</v>
      </c>
      <c r="M96" s="128">
        <f t="shared" ref="M96" si="81">M103+M110+M117+M124+M131+M138+M145+M152</f>
        <v>90000</v>
      </c>
      <c r="N96" s="128">
        <f t="shared" si="80"/>
        <v>4991360</v>
      </c>
      <c r="O96" s="128">
        <f t="shared" ref="O96:P96" si="82">O103+O110+O117+O124+O131+O138+O145+O152</f>
        <v>4991360</v>
      </c>
      <c r="P96" s="128">
        <f t="shared" si="82"/>
        <v>5341360</v>
      </c>
      <c r="Q96" s="128">
        <f t="shared" ref="Q96" si="83">Q103+Q110+Q117+Q124+Q131+Q138+Q145+Q152</f>
        <v>5244170.0999999996</v>
      </c>
      <c r="R96" s="128">
        <f t="shared" si="80"/>
        <v>370000</v>
      </c>
      <c r="S96" s="128">
        <f t="shared" si="80"/>
        <v>370000</v>
      </c>
      <c r="T96" s="263"/>
    </row>
    <row r="97" spans="1:20">
      <c r="A97" s="229"/>
      <c r="B97" s="229"/>
      <c r="C97" s="174" t="s">
        <v>54</v>
      </c>
      <c r="D97" s="98">
        <f t="shared" ref="D97:G97" si="84">D104+D111+D118+D125</f>
        <v>0</v>
      </c>
      <c r="E97" s="98">
        <f t="shared" si="84"/>
        <v>0</v>
      </c>
      <c r="F97" s="98">
        <f t="shared" si="84"/>
        <v>0</v>
      </c>
      <c r="G97" s="98">
        <f t="shared" si="84"/>
        <v>0</v>
      </c>
      <c r="H97" s="128">
        <f t="shared" ref="H97:S97" si="85">H104+H111+H118+H125+H132+H139+H146+H153</f>
        <v>0</v>
      </c>
      <c r="I97" s="128">
        <f t="shared" si="85"/>
        <v>0</v>
      </c>
      <c r="J97" s="128">
        <f t="shared" si="85"/>
        <v>0</v>
      </c>
      <c r="K97" s="128">
        <f t="shared" si="85"/>
        <v>0</v>
      </c>
      <c r="L97" s="128">
        <f t="shared" si="85"/>
        <v>0</v>
      </c>
      <c r="M97" s="128">
        <f t="shared" ref="M97" si="86">M104+M111+M118+M125+M132+M139+M146+M153</f>
        <v>0</v>
      </c>
      <c r="N97" s="128">
        <f t="shared" si="85"/>
        <v>0</v>
      </c>
      <c r="O97" s="128">
        <f t="shared" ref="O97:P97" si="87">O104+O111+O118+O125+O132+O139+O146+O153</f>
        <v>0</v>
      </c>
      <c r="P97" s="128">
        <f t="shared" si="87"/>
        <v>0</v>
      </c>
      <c r="Q97" s="128">
        <f t="shared" ref="Q97" si="88">Q104+Q111+Q118+Q125+Q132+Q139+Q146+Q153</f>
        <v>0</v>
      </c>
      <c r="R97" s="128">
        <f t="shared" si="85"/>
        <v>0</v>
      </c>
      <c r="S97" s="128">
        <f t="shared" si="85"/>
        <v>0</v>
      </c>
      <c r="T97" s="264"/>
    </row>
    <row r="98" spans="1:20" hidden="1">
      <c r="A98" s="241" t="s">
        <v>31</v>
      </c>
      <c r="B98" s="241" t="s">
        <v>87</v>
      </c>
      <c r="C98" s="174" t="s">
        <v>62</v>
      </c>
      <c r="D98" s="98">
        <f>D100+D101+D102+D103+D104</f>
        <v>100000</v>
      </c>
      <c r="E98" s="98">
        <f t="shared" ref="E98:G98" si="89">E100+E101+E102+E103+E104</f>
        <v>200000</v>
      </c>
      <c r="F98" s="98">
        <f t="shared" si="89"/>
        <v>200000</v>
      </c>
      <c r="G98" s="98">
        <f t="shared" si="89"/>
        <v>500000</v>
      </c>
      <c r="H98" s="128">
        <f t="shared" ref="H98:S98" si="90">SUM(H100:H104)</f>
        <v>184000</v>
      </c>
      <c r="I98" s="128">
        <f t="shared" si="90"/>
        <v>163806</v>
      </c>
      <c r="J98" s="128">
        <f>SUM(J100:J104)</f>
        <v>0</v>
      </c>
      <c r="K98" s="128">
        <f t="shared" si="90"/>
        <v>0</v>
      </c>
      <c r="L98" s="128">
        <f t="shared" si="90"/>
        <v>0</v>
      </c>
      <c r="M98" s="128">
        <f t="shared" si="90"/>
        <v>0</v>
      </c>
      <c r="N98" s="128">
        <f t="shared" si="90"/>
        <v>0</v>
      </c>
      <c r="O98" s="128">
        <f t="shared" ref="O98:Q98" si="91">SUM(O100:O104)</f>
        <v>0</v>
      </c>
      <c r="P98" s="128">
        <f t="shared" ref="P98" si="92">SUM(P100:P104)</f>
        <v>100000</v>
      </c>
      <c r="Q98" s="128">
        <f t="shared" si="91"/>
        <v>4080</v>
      </c>
      <c r="R98" s="128">
        <f t="shared" si="90"/>
        <v>200000</v>
      </c>
      <c r="S98" s="128">
        <f t="shared" si="90"/>
        <v>200000</v>
      </c>
      <c r="T98" s="98"/>
    </row>
    <row r="99" spans="1:20" s="175" customFormat="1" ht="12.75" hidden="1">
      <c r="A99" s="242"/>
      <c r="B99" s="241"/>
      <c r="C99" s="169" t="s">
        <v>50</v>
      </c>
      <c r="D99" s="57"/>
      <c r="E99" s="57"/>
      <c r="F99" s="57"/>
      <c r="G99" s="57"/>
      <c r="H99" s="147"/>
      <c r="I99" s="147"/>
      <c r="J99" s="147"/>
      <c r="K99" s="147"/>
      <c r="L99" s="185"/>
      <c r="M99" s="185"/>
      <c r="N99" s="185"/>
      <c r="O99" s="185"/>
      <c r="P99" s="185"/>
      <c r="Q99" s="185"/>
      <c r="R99" s="57"/>
      <c r="S99" s="57"/>
      <c r="T99" s="185"/>
    </row>
    <row r="100" spans="1:20" s="175" customFormat="1" ht="12.75" hidden="1">
      <c r="A100" s="242"/>
      <c r="B100" s="241"/>
      <c r="C100" s="191" t="s">
        <v>49</v>
      </c>
      <c r="D100" s="57">
        <v>0</v>
      </c>
      <c r="E100" s="57">
        <v>0</v>
      </c>
      <c r="F100" s="57">
        <v>0</v>
      </c>
      <c r="G100" s="57">
        <v>0</v>
      </c>
      <c r="H100" s="147"/>
      <c r="I100" s="147"/>
      <c r="J100" s="147"/>
      <c r="K100" s="147"/>
      <c r="L100" s="185"/>
      <c r="M100" s="185"/>
      <c r="N100" s="185"/>
      <c r="O100" s="185"/>
      <c r="P100" s="185"/>
      <c r="Q100" s="185"/>
      <c r="R100" s="57"/>
      <c r="S100" s="57"/>
      <c r="T100" s="185"/>
    </row>
    <row r="101" spans="1:20" s="175" customFormat="1" ht="12.75" hidden="1">
      <c r="A101" s="242"/>
      <c r="B101" s="241"/>
      <c r="C101" s="169" t="s">
        <v>51</v>
      </c>
      <c r="D101" s="57">
        <v>0</v>
      </c>
      <c r="E101" s="57">
        <v>0</v>
      </c>
      <c r="F101" s="57">
        <v>0</v>
      </c>
      <c r="G101" s="57">
        <v>0</v>
      </c>
      <c r="H101" s="147"/>
      <c r="I101" s="147"/>
      <c r="J101" s="147"/>
      <c r="K101" s="147"/>
      <c r="L101" s="185"/>
      <c r="M101" s="185"/>
      <c r="N101" s="185"/>
      <c r="O101" s="185"/>
      <c r="P101" s="185"/>
      <c r="Q101" s="185"/>
      <c r="R101" s="57"/>
      <c r="S101" s="57"/>
      <c r="T101" s="185"/>
    </row>
    <row r="102" spans="1:20" s="175" customFormat="1" ht="12.75" hidden="1">
      <c r="A102" s="242"/>
      <c r="B102" s="241"/>
      <c r="C102" s="169" t="s">
        <v>52</v>
      </c>
      <c r="D102" s="57">
        <v>0</v>
      </c>
      <c r="E102" s="57">
        <v>0</v>
      </c>
      <c r="F102" s="57">
        <v>0</v>
      </c>
      <c r="G102" s="57">
        <v>0</v>
      </c>
      <c r="H102" s="147"/>
      <c r="I102" s="147"/>
      <c r="J102" s="147"/>
      <c r="K102" s="147"/>
      <c r="L102" s="185"/>
      <c r="M102" s="185"/>
      <c r="N102" s="185"/>
      <c r="O102" s="185"/>
      <c r="P102" s="185"/>
      <c r="Q102" s="185"/>
      <c r="R102" s="57"/>
      <c r="S102" s="57"/>
      <c r="T102" s="185"/>
    </row>
    <row r="103" spans="1:20" s="175" customFormat="1" ht="12.75" hidden="1">
      <c r="A103" s="242"/>
      <c r="B103" s="241"/>
      <c r="C103" s="169" t="s">
        <v>53</v>
      </c>
      <c r="D103" s="58">
        <f>'13.ПП2.БДД.2.Мер.'!G9</f>
        <v>100000</v>
      </c>
      <c r="E103" s="58">
        <f>'13.ПП2.БДД.2.Мер.'!H9</f>
        <v>200000</v>
      </c>
      <c r="F103" s="58">
        <f>'13.ПП2.БДД.2.Мер.'!I9</f>
        <v>200000</v>
      </c>
      <c r="G103" s="58">
        <f>'13.ПП2.БДД.2.Мер.'!J9</f>
        <v>500000</v>
      </c>
      <c r="H103" s="148">
        <f>'ПР2. Пр.1 Распределение. Отч.7'!K40</f>
        <v>184000</v>
      </c>
      <c r="I103" s="148">
        <f>'ПР2. Пр.1 Распределение. Отч.7'!L40</f>
        <v>163806</v>
      </c>
      <c r="J103" s="148">
        <f>'ПР2. Пр.1 Распределение. Отч.7'!M40</f>
        <v>0</v>
      </c>
      <c r="K103" s="148">
        <f>'ПР2. Пр.1 Распределение. Отч.7'!N40</f>
        <v>0</v>
      </c>
      <c r="L103" s="148">
        <f>'ПР2. Пр.1 Распределение. Отч.7'!O40</f>
        <v>0</v>
      </c>
      <c r="M103" s="148">
        <f>'ПР2. Пр.1 Распределение. Отч.7'!P40</f>
        <v>0</v>
      </c>
      <c r="N103" s="148">
        <f>'ПР2. Пр.1 Распределение. Отч.7'!Q40</f>
        <v>0</v>
      </c>
      <c r="O103" s="148">
        <f>'ПР2. Пр.1 Распределение. Отч.7'!R40</f>
        <v>0</v>
      </c>
      <c r="P103" s="148">
        <f>'ПР2. Пр.1 Распределение. Отч.7'!S40</f>
        <v>100000</v>
      </c>
      <c r="Q103" s="148">
        <f>'ПР2. Пр.1 Распределение. Отч.7'!T40</f>
        <v>4080</v>
      </c>
      <c r="R103" s="148">
        <f>'ПР2. Пр.1 Распределение. Отч.7'!U40</f>
        <v>200000</v>
      </c>
      <c r="S103" s="148">
        <f>'ПР2. Пр.1 Распределение. Отч.7'!V40</f>
        <v>200000</v>
      </c>
      <c r="T103" s="57"/>
    </row>
    <row r="104" spans="1:20" s="175" customFormat="1" ht="12.75" hidden="1">
      <c r="A104" s="242"/>
      <c r="B104" s="241"/>
      <c r="C104" s="169" t="s">
        <v>54</v>
      </c>
      <c r="D104" s="57">
        <v>0</v>
      </c>
      <c r="E104" s="57">
        <v>0</v>
      </c>
      <c r="F104" s="57">
        <v>0</v>
      </c>
      <c r="G104" s="57">
        <v>0</v>
      </c>
      <c r="H104" s="147"/>
      <c r="I104" s="147"/>
      <c r="J104" s="147"/>
      <c r="K104" s="147"/>
      <c r="L104" s="185"/>
      <c r="M104" s="185"/>
      <c r="N104" s="185"/>
      <c r="O104" s="185"/>
      <c r="P104" s="185"/>
      <c r="Q104" s="185"/>
      <c r="R104" s="57"/>
      <c r="S104" s="57"/>
      <c r="T104" s="185"/>
    </row>
    <row r="105" spans="1:20" hidden="1">
      <c r="A105" s="241" t="s">
        <v>32</v>
      </c>
      <c r="B105" s="241" t="s">
        <v>163</v>
      </c>
      <c r="C105" s="174" t="s">
        <v>62</v>
      </c>
      <c r="D105" s="98">
        <f>D107+D108+D109+D110+D111</f>
        <v>5000000</v>
      </c>
      <c r="E105" s="98">
        <f t="shared" ref="E105:G105" si="93">E107+E108+E109+E110+E111</f>
        <v>0</v>
      </c>
      <c r="F105" s="98">
        <f t="shared" si="93"/>
        <v>0</v>
      </c>
      <c r="G105" s="98">
        <f t="shared" si="93"/>
        <v>5000000</v>
      </c>
      <c r="H105" s="128">
        <f t="shared" ref="H105:S105" si="94">SUM(H107:H111)</f>
        <v>0</v>
      </c>
      <c r="I105" s="128">
        <f t="shared" si="94"/>
        <v>0</v>
      </c>
      <c r="J105" s="128">
        <f>SUM(J107:J111)</f>
        <v>0</v>
      </c>
      <c r="K105" s="128">
        <f t="shared" si="94"/>
        <v>0</v>
      </c>
      <c r="L105" s="128">
        <f t="shared" si="94"/>
        <v>0</v>
      </c>
      <c r="M105" s="128">
        <f t="shared" si="94"/>
        <v>0</v>
      </c>
      <c r="N105" s="128">
        <f t="shared" si="94"/>
        <v>4750000</v>
      </c>
      <c r="O105" s="128">
        <f t="shared" ref="O105:Q105" si="95">SUM(O107:O111)</f>
        <v>4750000</v>
      </c>
      <c r="P105" s="128">
        <f t="shared" ref="P105" si="96">SUM(P107:P111)</f>
        <v>5000000</v>
      </c>
      <c r="Q105" s="128">
        <f t="shared" si="95"/>
        <v>4998730.0999999996</v>
      </c>
      <c r="R105" s="128">
        <f t="shared" si="94"/>
        <v>0</v>
      </c>
      <c r="S105" s="128">
        <f t="shared" si="94"/>
        <v>0</v>
      </c>
      <c r="T105" s="98"/>
    </row>
    <row r="106" spans="1:20" s="175" customFormat="1" ht="12.75" hidden="1">
      <c r="A106" s="242"/>
      <c r="B106" s="241"/>
      <c r="C106" s="169" t="s">
        <v>50</v>
      </c>
      <c r="D106" s="57"/>
      <c r="E106" s="57"/>
      <c r="F106" s="57"/>
      <c r="G106" s="57"/>
      <c r="H106" s="147"/>
      <c r="I106" s="147"/>
      <c r="J106" s="147"/>
      <c r="K106" s="147"/>
      <c r="L106" s="185"/>
      <c r="M106" s="185"/>
      <c r="N106" s="185"/>
      <c r="O106" s="185"/>
      <c r="P106" s="185"/>
      <c r="Q106" s="185"/>
      <c r="R106" s="57"/>
      <c r="S106" s="57"/>
      <c r="T106" s="185"/>
    </row>
    <row r="107" spans="1:20" s="175" customFormat="1" ht="12.75" hidden="1">
      <c r="A107" s="242"/>
      <c r="B107" s="241"/>
      <c r="C107" s="191" t="s">
        <v>49</v>
      </c>
      <c r="D107" s="57">
        <v>0</v>
      </c>
      <c r="E107" s="57">
        <v>0</v>
      </c>
      <c r="F107" s="57">
        <v>0</v>
      </c>
      <c r="G107" s="57">
        <v>0</v>
      </c>
      <c r="H107" s="147"/>
      <c r="I107" s="147"/>
      <c r="J107" s="147"/>
      <c r="K107" s="147"/>
      <c r="L107" s="185"/>
      <c r="M107" s="185"/>
      <c r="N107" s="185"/>
      <c r="O107" s="185"/>
      <c r="P107" s="185"/>
      <c r="Q107" s="185"/>
      <c r="R107" s="57"/>
      <c r="S107" s="57"/>
      <c r="T107" s="185"/>
    </row>
    <row r="108" spans="1:20" s="175" customFormat="1" ht="12.75" hidden="1">
      <c r="A108" s="242"/>
      <c r="B108" s="241"/>
      <c r="C108" s="169" t="s">
        <v>51</v>
      </c>
      <c r="D108" s="57">
        <v>0</v>
      </c>
      <c r="E108" s="57">
        <v>0</v>
      </c>
      <c r="F108" s="57">
        <v>0</v>
      </c>
      <c r="G108" s="57">
        <v>0</v>
      </c>
      <c r="H108" s="147"/>
      <c r="I108" s="147"/>
      <c r="J108" s="147"/>
      <c r="K108" s="147"/>
      <c r="L108" s="185"/>
      <c r="M108" s="185"/>
      <c r="N108" s="185"/>
      <c r="O108" s="185"/>
      <c r="P108" s="185"/>
      <c r="Q108" s="185"/>
      <c r="R108" s="57"/>
      <c r="S108" s="57"/>
      <c r="T108" s="185"/>
    </row>
    <row r="109" spans="1:20" s="175" customFormat="1" ht="12.75" hidden="1">
      <c r="A109" s="242"/>
      <c r="B109" s="241"/>
      <c r="C109" s="169" t="s">
        <v>52</v>
      </c>
      <c r="D109" s="57">
        <v>0</v>
      </c>
      <c r="E109" s="57">
        <v>0</v>
      </c>
      <c r="F109" s="57">
        <v>0</v>
      </c>
      <c r="G109" s="57">
        <v>0</v>
      </c>
      <c r="H109" s="147"/>
      <c r="I109" s="147"/>
      <c r="J109" s="147"/>
      <c r="K109" s="147"/>
      <c r="L109" s="185"/>
      <c r="M109" s="185"/>
      <c r="N109" s="185"/>
      <c r="O109" s="185"/>
      <c r="P109" s="185"/>
      <c r="Q109" s="185"/>
      <c r="R109" s="57"/>
      <c r="S109" s="57"/>
      <c r="T109" s="185"/>
    </row>
    <row r="110" spans="1:20" s="175" customFormat="1" ht="12.75" hidden="1">
      <c r="A110" s="242"/>
      <c r="B110" s="241"/>
      <c r="C110" s="169" t="s">
        <v>53</v>
      </c>
      <c r="D110" s="58">
        <f>'13.ПП2.БДД.2.Мер.'!G10</f>
        <v>5000000</v>
      </c>
      <c r="E110" s="58">
        <f>'13.ПП2.БДД.2.Мер.'!H10</f>
        <v>0</v>
      </c>
      <c r="F110" s="58">
        <f>'13.ПП2.БДД.2.Мер.'!I10</f>
        <v>0</v>
      </c>
      <c r="G110" s="58">
        <f>'13.ПП2.БДД.2.Мер.'!J10</f>
        <v>5000000</v>
      </c>
      <c r="H110" s="148">
        <f>'ПР2. Пр.1 Распределение. Отч.7'!K43</f>
        <v>0</v>
      </c>
      <c r="I110" s="148">
        <f>'ПР2. Пр.1 Распределение. Отч.7'!L43</f>
        <v>0</v>
      </c>
      <c r="J110" s="148">
        <f>'ПР2. Пр.1 Распределение. Отч.7'!M43</f>
        <v>0</v>
      </c>
      <c r="K110" s="148">
        <f>'ПР2. Пр.1 Распределение. Отч.7'!N43</f>
        <v>0</v>
      </c>
      <c r="L110" s="148">
        <f>'ПР2. Пр.1 Распределение. Отч.7'!O43</f>
        <v>0</v>
      </c>
      <c r="M110" s="148">
        <f>'ПР2. Пр.1 Распределение. Отч.7'!P43</f>
        <v>0</v>
      </c>
      <c r="N110" s="148">
        <f>'ПР2. Пр.1 Распределение. Отч.7'!Q43</f>
        <v>4750000</v>
      </c>
      <c r="O110" s="148">
        <f>'ПР2. Пр.1 Распределение. Отч.7'!R43</f>
        <v>4750000</v>
      </c>
      <c r="P110" s="148">
        <f>'ПР2. Пр.1 Распределение. Отч.7'!S43</f>
        <v>5000000</v>
      </c>
      <c r="Q110" s="148">
        <f>'ПР2. Пр.1 Распределение. Отч.7'!T43</f>
        <v>4998730.0999999996</v>
      </c>
      <c r="R110" s="148" t="str">
        <f>'ПР2. Пр.1 Распределение. Отч.7'!U43</f>
        <v>0</v>
      </c>
      <c r="S110" s="148" t="str">
        <f>'ПР2. Пр.1 Распределение. Отч.7'!V43</f>
        <v>0</v>
      </c>
      <c r="T110" s="57"/>
    </row>
    <row r="111" spans="1:20" s="175" customFormat="1" ht="12.75" hidden="1">
      <c r="A111" s="242"/>
      <c r="B111" s="241"/>
      <c r="C111" s="169" t="s">
        <v>54</v>
      </c>
      <c r="D111" s="57">
        <v>0</v>
      </c>
      <c r="E111" s="57">
        <v>0</v>
      </c>
      <c r="F111" s="57">
        <v>0</v>
      </c>
      <c r="G111" s="57">
        <v>0</v>
      </c>
      <c r="H111" s="147"/>
      <c r="I111" s="147"/>
      <c r="J111" s="147"/>
      <c r="K111" s="147"/>
      <c r="L111" s="185"/>
      <c r="M111" s="185"/>
      <c r="N111" s="185"/>
      <c r="O111" s="185"/>
      <c r="P111" s="185"/>
      <c r="Q111" s="185"/>
      <c r="R111" s="57"/>
      <c r="S111" s="57"/>
      <c r="T111" s="185"/>
    </row>
    <row r="112" spans="1:20" hidden="1">
      <c r="A112" s="241" t="s">
        <v>33</v>
      </c>
      <c r="B112" s="241" t="s">
        <v>71</v>
      </c>
      <c r="C112" s="174" t="s">
        <v>62</v>
      </c>
      <c r="D112" s="98">
        <f>D114+D115+D116+D117+D118</f>
        <v>80000</v>
      </c>
      <c r="E112" s="98">
        <f t="shared" ref="E112:G112" si="97">E114+E115+E116+E117+E118</f>
        <v>80000</v>
      </c>
      <c r="F112" s="98">
        <f t="shared" si="97"/>
        <v>80000</v>
      </c>
      <c r="G112" s="98">
        <f t="shared" si="97"/>
        <v>240000</v>
      </c>
      <c r="H112" s="128">
        <f t="shared" ref="H112:S112" si="98">SUM(H114:H118)</f>
        <v>80000</v>
      </c>
      <c r="I112" s="128">
        <f t="shared" si="98"/>
        <v>80000</v>
      </c>
      <c r="J112" s="128">
        <f>SUM(J114:J118)</f>
        <v>0</v>
      </c>
      <c r="K112" s="128">
        <f t="shared" si="98"/>
        <v>0</v>
      </c>
      <c r="L112" s="128">
        <f t="shared" si="98"/>
        <v>0</v>
      </c>
      <c r="M112" s="128">
        <f t="shared" si="98"/>
        <v>0</v>
      </c>
      <c r="N112" s="128">
        <f t="shared" si="98"/>
        <v>80000</v>
      </c>
      <c r="O112" s="128">
        <f t="shared" ref="O112:Q112" si="99">SUM(O114:O118)</f>
        <v>80000</v>
      </c>
      <c r="P112" s="128">
        <f t="shared" ref="P112" si="100">SUM(P114:P118)</f>
        <v>80000</v>
      </c>
      <c r="Q112" s="128">
        <f t="shared" si="99"/>
        <v>80000</v>
      </c>
      <c r="R112" s="128">
        <f t="shared" si="98"/>
        <v>80000</v>
      </c>
      <c r="S112" s="128">
        <f t="shared" si="98"/>
        <v>80000</v>
      </c>
      <c r="T112" s="98"/>
    </row>
    <row r="113" spans="1:20" s="175" customFormat="1" ht="12.75" hidden="1">
      <c r="A113" s="242"/>
      <c r="B113" s="241"/>
      <c r="C113" s="169" t="s">
        <v>50</v>
      </c>
      <c r="D113" s="57"/>
      <c r="E113" s="57"/>
      <c r="F113" s="57"/>
      <c r="G113" s="57"/>
      <c r="H113" s="147"/>
      <c r="I113" s="147"/>
      <c r="J113" s="147"/>
      <c r="K113" s="147"/>
      <c r="L113" s="185"/>
      <c r="M113" s="185"/>
      <c r="N113" s="185"/>
      <c r="O113" s="185"/>
      <c r="P113" s="185"/>
      <c r="Q113" s="185"/>
      <c r="R113" s="57"/>
      <c r="S113" s="57"/>
      <c r="T113" s="185"/>
    </row>
    <row r="114" spans="1:20" s="175" customFormat="1" ht="12.75" hidden="1">
      <c r="A114" s="242"/>
      <c r="B114" s="241"/>
      <c r="C114" s="191" t="s">
        <v>49</v>
      </c>
      <c r="D114" s="57">
        <v>0</v>
      </c>
      <c r="E114" s="57">
        <v>0</v>
      </c>
      <c r="F114" s="57">
        <v>0</v>
      </c>
      <c r="G114" s="57">
        <v>0</v>
      </c>
      <c r="H114" s="147"/>
      <c r="I114" s="147"/>
      <c r="J114" s="147"/>
      <c r="K114" s="147"/>
      <c r="L114" s="185"/>
      <c r="M114" s="185"/>
      <c r="N114" s="185"/>
      <c r="O114" s="185"/>
      <c r="P114" s="185"/>
      <c r="Q114" s="185"/>
      <c r="R114" s="57"/>
      <c r="S114" s="57"/>
      <c r="T114" s="185"/>
    </row>
    <row r="115" spans="1:20" s="175" customFormat="1" ht="12.75" hidden="1">
      <c r="A115" s="242"/>
      <c r="B115" s="241"/>
      <c r="C115" s="169" t="s">
        <v>51</v>
      </c>
      <c r="D115" s="57">
        <v>0</v>
      </c>
      <c r="E115" s="57">
        <v>0</v>
      </c>
      <c r="F115" s="57">
        <v>0</v>
      </c>
      <c r="G115" s="57">
        <v>0</v>
      </c>
      <c r="H115" s="147"/>
      <c r="I115" s="147"/>
      <c r="J115" s="147"/>
      <c r="K115" s="147"/>
      <c r="L115" s="185"/>
      <c r="M115" s="185"/>
      <c r="N115" s="185"/>
      <c r="O115" s="185"/>
      <c r="P115" s="185"/>
      <c r="Q115" s="185"/>
      <c r="R115" s="57"/>
      <c r="S115" s="57"/>
      <c r="T115" s="185"/>
    </row>
    <row r="116" spans="1:20" s="175" customFormat="1" ht="12.75" hidden="1">
      <c r="A116" s="242"/>
      <c r="B116" s="241"/>
      <c r="C116" s="169" t="s">
        <v>52</v>
      </c>
      <c r="D116" s="57">
        <v>0</v>
      </c>
      <c r="E116" s="57">
        <v>0</v>
      </c>
      <c r="F116" s="57">
        <v>0</v>
      </c>
      <c r="G116" s="57">
        <v>0</v>
      </c>
      <c r="H116" s="147"/>
      <c r="I116" s="147"/>
      <c r="J116" s="147"/>
      <c r="K116" s="147"/>
      <c r="L116" s="185"/>
      <c r="M116" s="185"/>
      <c r="N116" s="185"/>
      <c r="O116" s="185"/>
      <c r="P116" s="185"/>
      <c r="Q116" s="185"/>
      <c r="R116" s="57"/>
      <c r="S116" s="57"/>
      <c r="T116" s="185"/>
    </row>
    <row r="117" spans="1:20" s="175" customFormat="1" ht="12.75" hidden="1">
      <c r="A117" s="242"/>
      <c r="B117" s="241"/>
      <c r="C117" s="169" t="s">
        <v>53</v>
      </c>
      <c r="D117" s="151">
        <f>'13.ПП2.БДД.2.Мер.'!G21</f>
        <v>80000</v>
      </c>
      <c r="E117" s="151">
        <f>'13.ПП2.БДД.2.Мер.'!H21</f>
        <v>80000</v>
      </c>
      <c r="F117" s="151">
        <f>'13.ПП2.БДД.2.Мер.'!I21</f>
        <v>80000</v>
      </c>
      <c r="G117" s="151">
        <f>'13.ПП2.БДД.2.Мер.'!J21</f>
        <v>240000</v>
      </c>
      <c r="H117" s="148">
        <f>'ПР2. Пр.1 Распределение. Отч.7'!K46</f>
        <v>80000</v>
      </c>
      <c r="I117" s="148">
        <f>'ПР2. Пр.1 Распределение. Отч.7'!L46</f>
        <v>80000</v>
      </c>
      <c r="J117" s="148">
        <f>'ПР2. Пр.1 Распределение. Отч.7'!M46</f>
        <v>0</v>
      </c>
      <c r="K117" s="148">
        <f>'ПР2. Пр.1 Распределение. Отч.7'!N46</f>
        <v>0</v>
      </c>
      <c r="L117" s="148">
        <f>'ПР2. Пр.1 Распределение. Отч.7'!O46</f>
        <v>0</v>
      </c>
      <c r="M117" s="148">
        <f>'ПР2. Пр.1 Распределение. Отч.7'!P46</f>
        <v>0</v>
      </c>
      <c r="N117" s="148">
        <f>'ПР2. Пр.1 Распределение. Отч.7'!Q46</f>
        <v>80000</v>
      </c>
      <c r="O117" s="148">
        <f>'ПР2. Пр.1 Распределение. Отч.7'!R46</f>
        <v>80000</v>
      </c>
      <c r="P117" s="148">
        <f>'ПР2. Пр.1 Распределение. Отч.7'!S46</f>
        <v>80000</v>
      </c>
      <c r="Q117" s="148">
        <f>'ПР2. Пр.1 Распределение. Отч.7'!T46</f>
        <v>80000</v>
      </c>
      <c r="R117" s="148">
        <f>'ПР2. Пр.1 Распределение. Отч.7'!U46</f>
        <v>80000</v>
      </c>
      <c r="S117" s="148">
        <f>'ПР2. Пр.1 Распределение. Отч.7'!V46</f>
        <v>80000</v>
      </c>
      <c r="T117" s="57"/>
    </row>
    <row r="118" spans="1:20" s="175" customFormat="1" ht="12.75" hidden="1">
      <c r="A118" s="242"/>
      <c r="B118" s="241"/>
      <c r="C118" s="169" t="s">
        <v>54</v>
      </c>
      <c r="D118" s="57">
        <v>0</v>
      </c>
      <c r="E118" s="57">
        <v>0</v>
      </c>
      <c r="F118" s="57">
        <v>0</v>
      </c>
      <c r="G118" s="57">
        <v>0</v>
      </c>
      <c r="H118" s="147"/>
      <c r="I118" s="147"/>
      <c r="J118" s="147"/>
      <c r="K118" s="147"/>
      <c r="L118" s="185"/>
      <c r="M118" s="185"/>
      <c r="N118" s="185"/>
      <c r="O118" s="185"/>
      <c r="P118" s="185"/>
      <c r="Q118" s="185"/>
      <c r="R118" s="57"/>
      <c r="S118" s="57"/>
      <c r="T118" s="185"/>
    </row>
    <row r="119" spans="1:20" hidden="1">
      <c r="A119" s="241" t="s">
        <v>115</v>
      </c>
      <c r="B119" s="241" t="s">
        <v>73</v>
      </c>
      <c r="C119" s="174" t="s">
        <v>62</v>
      </c>
      <c r="D119" s="98">
        <f>D121+D122+D123+D124+D125</f>
        <v>90000</v>
      </c>
      <c r="E119" s="98">
        <f t="shared" ref="E119:G119" si="101">E121+E122+E123+E124+E125</f>
        <v>90000</v>
      </c>
      <c r="F119" s="98">
        <f t="shared" si="101"/>
        <v>90000</v>
      </c>
      <c r="G119" s="98">
        <f t="shared" si="101"/>
        <v>270000</v>
      </c>
      <c r="H119" s="128">
        <f t="shared" ref="H119:S119" si="102">SUM(H121:H125)</f>
        <v>90000</v>
      </c>
      <c r="I119" s="128">
        <f t="shared" si="102"/>
        <v>90000</v>
      </c>
      <c r="J119" s="128">
        <f>SUM(J121:J125)</f>
        <v>0</v>
      </c>
      <c r="K119" s="128">
        <f t="shared" si="102"/>
        <v>0</v>
      </c>
      <c r="L119" s="128">
        <f t="shared" si="102"/>
        <v>90000</v>
      </c>
      <c r="M119" s="128">
        <f t="shared" si="102"/>
        <v>90000</v>
      </c>
      <c r="N119" s="128">
        <f t="shared" si="102"/>
        <v>90000</v>
      </c>
      <c r="O119" s="128">
        <f t="shared" ref="O119:Q119" si="103">SUM(O121:O125)</f>
        <v>90000</v>
      </c>
      <c r="P119" s="128">
        <f t="shared" ref="P119" si="104">SUM(P121:P125)</f>
        <v>90000</v>
      </c>
      <c r="Q119" s="128">
        <f t="shared" si="103"/>
        <v>90000</v>
      </c>
      <c r="R119" s="128">
        <f t="shared" si="102"/>
        <v>90000</v>
      </c>
      <c r="S119" s="128">
        <f t="shared" si="102"/>
        <v>90000</v>
      </c>
      <c r="T119" s="98"/>
    </row>
    <row r="120" spans="1:20" s="175" customFormat="1" ht="12.75" hidden="1">
      <c r="A120" s="242"/>
      <c r="B120" s="241"/>
      <c r="C120" s="169" t="s">
        <v>50</v>
      </c>
      <c r="D120" s="57"/>
      <c r="E120" s="57"/>
      <c r="F120" s="57"/>
      <c r="G120" s="57"/>
      <c r="H120" s="147"/>
      <c r="I120" s="147"/>
      <c r="J120" s="147"/>
      <c r="K120" s="147"/>
      <c r="L120" s="185"/>
      <c r="M120" s="185"/>
      <c r="N120" s="185"/>
      <c r="O120" s="185"/>
      <c r="P120" s="185"/>
      <c r="Q120" s="185"/>
      <c r="R120" s="57"/>
      <c r="S120" s="57"/>
      <c r="T120" s="185"/>
    </row>
    <row r="121" spans="1:20" s="175" customFormat="1" ht="12.75" hidden="1">
      <c r="A121" s="242"/>
      <c r="B121" s="241"/>
      <c r="C121" s="191" t="s">
        <v>49</v>
      </c>
      <c r="D121" s="57">
        <v>0</v>
      </c>
      <c r="E121" s="57">
        <v>0</v>
      </c>
      <c r="F121" s="57">
        <v>0</v>
      </c>
      <c r="G121" s="57">
        <v>0</v>
      </c>
      <c r="H121" s="147"/>
      <c r="I121" s="147"/>
      <c r="J121" s="147"/>
      <c r="K121" s="147"/>
      <c r="L121" s="185"/>
      <c r="M121" s="185"/>
      <c r="N121" s="185"/>
      <c r="O121" s="185"/>
      <c r="P121" s="185"/>
      <c r="Q121" s="185"/>
      <c r="R121" s="57"/>
      <c r="S121" s="57"/>
      <c r="T121" s="185"/>
    </row>
    <row r="122" spans="1:20" s="175" customFormat="1" ht="12.75" hidden="1">
      <c r="A122" s="242"/>
      <c r="B122" s="241"/>
      <c r="C122" s="169" t="s">
        <v>51</v>
      </c>
      <c r="D122" s="57">
        <v>0</v>
      </c>
      <c r="E122" s="57">
        <v>0</v>
      </c>
      <c r="F122" s="57">
        <v>0</v>
      </c>
      <c r="G122" s="57">
        <v>0</v>
      </c>
      <c r="H122" s="147"/>
      <c r="I122" s="147"/>
      <c r="J122" s="148"/>
      <c r="K122" s="148"/>
      <c r="L122" s="148"/>
      <c r="M122" s="148"/>
      <c r="N122" s="148"/>
      <c r="O122" s="148"/>
      <c r="P122" s="148"/>
      <c r="Q122" s="148"/>
      <c r="R122" s="148"/>
      <c r="S122" s="148"/>
      <c r="T122" s="57"/>
    </row>
    <row r="123" spans="1:20" s="175" customFormat="1" ht="12.75" hidden="1">
      <c r="A123" s="242"/>
      <c r="B123" s="241"/>
      <c r="C123" s="169" t="s">
        <v>52</v>
      </c>
      <c r="D123" s="57">
        <v>0</v>
      </c>
      <c r="E123" s="57">
        <v>0</v>
      </c>
      <c r="F123" s="57">
        <v>0</v>
      </c>
      <c r="G123" s="57">
        <v>0</v>
      </c>
      <c r="H123" s="147"/>
      <c r="I123" s="147"/>
      <c r="J123" s="147"/>
      <c r="K123" s="147"/>
      <c r="L123" s="185"/>
      <c r="M123" s="185"/>
      <c r="N123" s="185"/>
      <c r="O123" s="185"/>
      <c r="P123" s="185"/>
      <c r="Q123" s="185"/>
      <c r="R123" s="57"/>
      <c r="S123" s="57"/>
      <c r="T123" s="185"/>
    </row>
    <row r="124" spans="1:20" s="175" customFormat="1" ht="12.75" hidden="1">
      <c r="A124" s="242"/>
      <c r="B124" s="241"/>
      <c r="C124" s="169" t="s">
        <v>53</v>
      </c>
      <c r="D124" s="57">
        <f>'13.ПП2.БДД.2.Мер.'!G22</f>
        <v>90000</v>
      </c>
      <c r="E124" s="57">
        <f>'13.ПП2.БДД.2.Мер.'!H22</f>
        <v>90000</v>
      </c>
      <c r="F124" s="57">
        <f>'13.ПП2.БДД.2.Мер.'!I22</f>
        <v>90000</v>
      </c>
      <c r="G124" s="57">
        <f>'13.ПП2.БДД.2.Мер.'!J22</f>
        <v>270000</v>
      </c>
      <c r="H124" s="148">
        <f>'ПР2. Пр.1 Распределение. Отч.7'!K49</f>
        <v>90000</v>
      </c>
      <c r="I124" s="148">
        <f>'ПР2. Пр.1 Распределение. Отч.7'!L49</f>
        <v>90000</v>
      </c>
      <c r="J124" s="148">
        <f>'ПР2. Пр.1 Распределение. Отч.7'!M49</f>
        <v>0</v>
      </c>
      <c r="K124" s="148">
        <f>'ПР2. Пр.1 Распределение. Отч.7'!N49</f>
        <v>0</v>
      </c>
      <c r="L124" s="148">
        <f>'ПР2. Пр.1 Распределение. Отч.7'!O49</f>
        <v>90000</v>
      </c>
      <c r="M124" s="148">
        <f>'ПР2. Пр.1 Распределение. Отч.7'!P49</f>
        <v>90000</v>
      </c>
      <c r="N124" s="148">
        <f>'ПР2. Пр.1 Распределение. Отч.7'!Q49</f>
        <v>90000</v>
      </c>
      <c r="O124" s="148">
        <f>'ПР2. Пр.1 Распределение. Отч.7'!R49</f>
        <v>90000</v>
      </c>
      <c r="P124" s="148">
        <f>'ПР2. Пр.1 Распределение. Отч.7'!S49</f>
        <v>90000</v>
      </c>
      <c r="Q124" s="148">
        <f>'ПР2. Пр.1 Распределение. Отч.7'!T49</f>
        <v>90000</v>
      </c>
      <c r="R124" s="148">
        <f>'ПР2. Пр.1 Распределение. Отч.7'!U49</f>
        <v>90000</v>
      </c>
      <c r="S124" s="148">
        <f>'ПР2. Пр.1 Распределение. Отч.7'!V49</f>
        <v>90000</v>
      </c>
      <c r="T124" s="185"/>
    </row>
    <row r="125" spans="1:20" s="175" customFormat="1" ht="12.75" hidden="1">
      <c r="A125" s="242"/>
      <c r="B125" s="241"/>
      <c r="C125" s="169" t="s">
        <v>54</v>
      </c>
      <c r="D125" s="57">
        <v>0</v>
      </c>
      <c r="E125" s="57">
        <v>0</v>
      </c>
      <c r="F125" s="57">
        <v>0</v>
      </c>
      <c r="G125" s="57">
        <v>0</v>
      </c>
      <c r="H125" s="147"/>
      <c r="I125" s="147"/>
      <c r="J125" s="147"/>
      <c r="K125" s="147"/>
      <c r="L125" s="185"/>
      <c r="M125" s="185"/>
      <c r="N125" s="185"/>
      <c r="O125" s="185"/>
      <c r="P125" s="185"/>
      <c r="Q125" s="185"/>
      <c r="R125" s="57"/>
      <c r="S125" s="57"/>
      <c r="T125" s="185"/>
    </row>
    <row r="126" spans="1:20" hidden="1">
      <c r="A126" s="241" t="s">
        <v>216</v>
      </c>
      <c r="B126" s="241" t="s">
        <v>217</v>
      </c>
      <c r="C126" s="174" t="s">
        <v>62</v>
      </c>
      <c r="D126" s="98">
        <f>D128+D129+D130+D131+D132</f>
        <v>46800</v>
      </c>
      <c r="E126" s="98">
        <f t="shared" ref="E126:G126" si="105">E128+E129+E130+E131+E132</f>
        <v>0</v>
      </c>
      <c r="F126" s="98">
        <f t="shared" si="105"/>
        <v>0</v>
      </c>
      <c r="G126" s="98">
        <f t="shared" si="105"/>
        <v>46800</v>
      </c>
      <c r="H126" s="128">
        <f t="shared" ref="H126:S126" si="106">SUM(H128:H132)</f>
        <v>46800</v>
      </c>
      <c r="I126" s="128">
        <f t="shared" si="106"/>
        <v>46800</v>
      </c>
      <c r="J126" s="128">
        <f>SUM(J128:J132)</f>
        <v>0</v>
      </c>
      <c r="K126" s="128">
        <f t="shared" si="106"/>
        <v>0</v>
      </c>
      <c r="L126" s="128">
        <f t="shared" si="106"/>
        <v>0</v>
      </c>
      <c r="M126" s="128">
        <f t="shared" si="106"/>
        <v>0</v>
      </c>
      <c r="N126" s="128">
        <f t="shared" si="106"/>
        <v>46800</v>
      </c>
      <c r="O126" s="128">
        <f t="shared" ref="O126:Q126" si="107">SUM(O128:O132)</f>
        <v>46800</v>
      </c>
      <c r="P126" s="128">
        <f t="shared" ref="P126" si="108">SUM(P128:P132)</f>
        <v>46800</v>
      </c>
      <c r="Q126" s="128">
        <f t="shared" si="107"/>
        <v>46800</v>
      </c>
      <c r="R126" s="128">
        <f t="shared" si="106"/>
        <v>0</v>
      </c>
      <c r="S126" s="128">
        <f t="shared" si="106"/>
        <v>0</v>
      </c>
      <c r="T126" s="98"/>
    </row>
    <row r="127" spans="1:20" s="175" customFormat="1" ht="12.75" hidden="1">
      <c r="A127" s="242"/>
      <c r="B127" s="241"/>
      <c r="C127" s="169" t="s">
        <v>50</v>
      </c>
      <c r="D127" s="57"/>
      <c r="E127" s="57"/>
      <c r="F127" s="57"/>
      <c r="G127" s="57"/>
      <c r="H127" s="147"/>
      <c r="I127" s="147"/>
      <c r="J127" s="147"/>
      <c r="K127" s="147"/>
      <c r="L127" s="185"/>
      <c r="M127" s="185"/>
      <c r="N127" s="185"/>
      <c r="O127" s="185"/>
      <c r="P127" s="185"/>
      <c r="Q127" s="185"/>
      <c r="R127" s="57"/>
      <c r="S127" s="57"/>
      <c r="T127" s="185"/>
    </row>
    <row r="128" spans="1:20" s="175" customFormat="1" ht="12.75" hidden="1">
      <c r="A128" s="242"/>
      <c r="B128" s="241"/>
      <c r="C128" s="191" t="s">
        <v>49</v>
      </c>
      <c r="D128" s="57">
        <v>0</v>
      </c>
      <c r="E128" s="57">
        <v>0</v>
      </c>
      <c r="F128" s="57">
        <v>0</v>
      </c>
      <c r="G128" s="57">
        <v>0</v>
      </c>
      <c r="H128" s="147"/>
      <c r="I128" s="147"/>
      <c r="J128" s="147"/>
      <c r="K128" s="147"/>
      <c r="L128" s="185"/>
      <c r="M128" s="185"/>
      <c r="N128" s="185"/>
      <c r="O128" s="185"/>
      <c r="P128" s="185"/>
      <c r="Q128" s="185"/>
      <c r="R128" s="57"/>
      <c r="S128" s="57"/>
      <c r="T128" s="185"/>
    </row>
    <row r="129" spans="1:20" s="175" customFormat="1" ht="12.75" hidden="1">
      <c r="A129" s="242"/>
      <c r="B129" s="241"/>
      <c r="C129" s="169" t="s">
        <v>51</v>
      </c>
      <c r="D129" s="57">
        <f>'13.ПП2.БДД.2.Мер.'!G23</f>
        <v>46800</v>
      </c>
      <c r="E129" s="57">
        <f>'13.ПП2.БДД.2.Мер.'!H23</f>
        <v>0</v>
      </c>
      <c r="F129" s="57">
        <f>'13.ПП2.БДД.2.Мер.'!I23</f>
        <v>0</v>
      </c>
      <c r="G129" s="57">
        <f>'13.ПП2.БДД.2.Мер.'!J23</f>
        <v>46800</v>
      </c>
      <c r="H129" s="148">
        <f>'ПР2. Пр.1 Распределение. Отч.7'!K52</f>
        <v>46800</v>
      </c>
      <c r="I129" s="148">
        <f>'ПР2. Пр.1 Распределение. Отч.7'!L52</f>
        <v>46800</v>
      </c>
      <c r="J129" s="148">
        <f>'ПР2. Пр.1 Распределение. Отч.7'!M52</f>
        <v>0</v>
      </c>
      <c r="K129" s="148">
        <f>'ПР2. Пр.1 Распределение. Отч.7'!N52</f>
        <v>0</v>
      </c>
      <c r="L129" s="148">
        <f>'ПР2. Пр.1 Распределение. Отч.7'!O52</f>
        <v>0</v>
      </c>
      <c r="M129" s="148">
        <f>'ПР2. Пр.1 Распределение. Отч.7'!P52</f>
        <v>0</v>
      </c>
      <c r="N129" s="148">
        <f>'ПР2. Пр.1 Распределение. Отч.7'!Q52</f>
        <v>46800</v>
      </c>
      <c r="O129" s="148">
        <f>'ПР2. Пр.1 Распределение. Отч.7'!R52</f>
        <v>46800</v>
      </c>
      <c r="P129" s="148">
        <f>'ПР2. Пр.1 Распределение. Отч.7'!S52</f>
        <v>46800</v>
      </c>
      <c r="Q129" s="148">
        <f>'ПР2. Пр.1 Распределение. Отч.7'!T52</f>
        <v>46800</v>
      </c>
      <c r="R129" s="148">
        <f>'ПР2. Пр.1 Распределение. Отч.7'!U52</f>
        <v>0</v>
      </c>
      <c r="S129" s="148">
        <f>'ПР2. Пр.1 Распределение. Отч.7'!V52</f>
        <v>0</v>
      </c>
      <c r="T129" s="185"/>
    </row>
    <row r="130" spans="1:20" s="175" customFormat="1" ht="12.75" hidden="1">
      <c r="A130" s="242"/>
      <c r="B130" s="241"/>
      <c r="C130" s="169" t="s">
        <v>52</v>
      </c>
      <c r="D130" s="57">
        <v>0</v>
      </c>
      <c r="E130" s="57">
        <v>0</v>
      </c>
      <c r="F130" s="57">
        <v>0</v>
      </c>
      <c r="G130" s="57">
        <v>0</v>
      </c>
      <c r="H130" s="147"/>
      <c r="I130" s="147"/>
      <c r="J130" s="147"/>
      <c r="K130" s="147"/>
      <c r="L130" s="185"/>
      <c r="M130" s="185"/>
      <c r="N130" s="185"/>
      <c r="O130" s="185"/>
      <c r="P130" s="185"/>
      <c r="Q130" s="185"/>
      <c r="R130" s="57"/>
      <c r="S130" s="57"/>
      <c r="T130" s="185"/>
    </row>
    <row r="131" spans="1:20" s="175" customFormat="1" ht="12.75" hidden="1">
      <c r="A131" s="242"/>
      <c r="B131" s="241"/>
      <c r="C131" s="169" t="s">
        <v>53</v>
      </c>
      <c r="D131" s="57">
        <v>0</v>
      </c>
      <c r="E131" s="57">
        <v>0</v>
      </c>
      <c r="F131" s="57">
        <v>0</v>
      </c>
      <c r="G131" s="57">
        <v>0</v>
      </c>
      <c r="H131" s="147"/>
      <c r="I131" s="147"/>
      <c r="J131" s="148"/>
      <c r="K131" s="148"/>
      <c r="L131" s="148"/>
      <c r="M131" s="148"/>
      <c r="N131" s="148"/>
      <c r="O131" s="148"/>
      <c r="P131" s="148"/>
      <c r="Q131" s="148"/>
      <c r="R131" s="148"/>
      <c r="S131" s="148"/>
      <c r="T131" s="57"/>
    </row>
    <row r="132" spans="1:20" s="175" customFormat="1" ht="12.75" hidden="1">
      <c r="A132" s="242"/>
      <c r="B132" s="241"/>
      <c r="C132" s="169" t="s">
        <v>54</v>
      </c>
      <c r="D132" s="57">
        <v>0</v>
      </c>
      <c r="E132" s="57">
        <v>0</v>
      </c>
      <c r="F132" s="57">
        <v>0</v>
      </c>
      <c r="G132" s="57">
        <v>0</v>
      </c>
      <c r="H132" s="147"/>
      <c r="I132" s="147"/>
      <c r="J132" s="147"/>
      <c r="K132" s="147"/>
      <c r="L132" s="185"/>
      <c r="M132" s="185"/>
      <c r="N132" s="185"/>
      <c r="O132" s="185"/>
      <c r="P132" s="185"/>
      <c r="Q132" s="185"/>
      <c r="R132" s="57"/>
      <c r="S132" s="57"/>
      <c r="T132" s="185"/>
    </row>
    <row r="133" spans="1:20" hidden="1">
      <c r="A133" s="241" t="s">
        <v>218</v>
      </c>
      <c r="B133" s="241" t="s">
        <v>240</v>
      </c>
      <c r="C133" s="174" t="s">
        <v>62</v>
      </c>
      <c r="D133" s="98">
        <f>D135+D136+D137+D138+D139</f>
        <v>9360</v>
      </c>
      <c r="E133" s="98">
        <f t="shared" ref="E133:G133" si="109">E135+E136+E137+E138+E139</f>
        <v>0</v>
      </c>
      <c r="F133" s="98">
        <f t="shared" si="109"/>
        <v>0</v>
      </c>
      <c r="G133" s="98">
        <f t="shared" si="109"/>
        <v>9360</v>
      </c>
      <c r="H133" s="128">
        <f t="shared" ref="H133:S133" si="110">SUM(H135:H139)</f>
        <v>9360</v>
      </c>
      <c r="I133" s="128">
        <f t="shared" si="110"/>
        <v>9360</v>
      </c>
      <c r="J133" s="128">
        <f>SUM(J135:J139)</f>
        <v>0</v>
      </c>
      <c r="K133" s="128">
        <f t="shared" si="110"/>
        <v>0</v>
      </c>
      <c r="L133" s="128">
        <f t="shared" si="110"/>
        <v>9360</v>
      </c>
      <c r="M133" s="128">
        <f t="shared" si="110"/>
        <v>0</v>
      </c>
      <c r="N133" s="128">
        <f t="shared" si="110"/>
        <v>9360</v>
      </c>
      <c r="O133" s="128">
        <f t="shared" ref="O133:Q133" si="111">SUM(O135:O139)</f>
        <v>9360</v>
      </c>
      <c r="P133" s="128">
        <f t="shared" ref="P133" si="112">SUM(P135:P139)</f>
        <v>9360</v>
      </c>
      <c r="Q133" s="128">
        <f t="shared" si="111"/>
        <v>9360</v>
      </c>
      <c r="R133" s="128">
        <f t="shared" si="110"/>
        <v>0</v>
      </c>
      <c r="S133" s="128">
        <f t="shared" si="110"/>
        <v>0</v>
      </c>
      <c r="T133" s="98"/>
    </row>
    <row r="134" spans="1:20" s="175" customFormat="1" ht="12.75" hidden="1">
      <c r="A134" s="242"/>
      <c r="B134" s="241"/>
      <c r="C134" s="169" t="s">
        <v>50</v>
      </c>
      <c r="D134" s="57"/>
      <c r="E134" s="57"/>
      <c r="F134" s="57"/>
      <c r="G134" s="57"/>
      <c r="H134" s="147"/>
      <c r="I134" s="147"/>
      <c r="J134" s="147"/>
      <c r="K134" s="147"/>
      <c r="L134" s="185"/>
      <c r="M134" s="185"/>
      <c r="N134" s="185"/>
      <c r="O134" s="185"/>
      <c r="P134" s="185"/>
      <c r="Q134" s="185"/>
      <c r="R134" s="57"/>
      <c r="S134" s="57"/>
      <c r="T134" s="185"/>
    </row>
    <row r="135" spans="1:20" s="175" customFormat="1" ht="12.75" hidden="1">
      <c r="A135" s="242"/>
      <c r="B135" s="241"/>
      <c r="C135" s="191" t="s">
        <v>49</v>
      </c>
      <c r="D135" s="57">
        <v>0</v>
      </c>
      <c r="E135" s="57">
        <v>0</v>
      </c>
      <c r="F135" s="57">
        <v>0</v>
      </c>
      <c r="G135" s="57">
        <v>0</v>
      </c>
      <c r="H135" s="147"/>
      <c r="I135" s="147"/>
      <c r="J135" s="147"/>
      <c r="K135" s="147"/>
      <c r="L135" s="185"/>
      <c r="M135" s="185"/>
      <c r="N135" s="185"/>
      <c r="O135" s="185"/>
      <c r="P135" s="185"/>
      <c r="Q135" s="185"/>
      <c r="R135" s="57"/>
      <c r="S135" s="57"/>
      <c r="T135" s="185"/>
    </row>
    <row r="136" spans="1:20" s="175" customFormat="1" ht="12.75" hidden="1">
      <c r="A136" s="242"/>
      <c r="B136" s="241"/>
      <c r="C136" s="169" t="s">
        <v>51</v>
      </c>
      <c r="D136" s="57">
        <f>'13.ПП2.БДД.2.Мер.'!G30</f>
        <v>0</v>
      </c>
      <c r="E136" s="57">
        <f>'13.ПП2.БДД.2.Мер.'!H30</f>
        <v>0</v>
      </c>
      <c r="F136" s="57">
        <f>'13.ПП2.БДД.2.Мер.'!I30</f>
        <v>0</v>
      </c>
      <c r="G136" s="57">
        <f>'13.ПП2.БДД.2.Мер.'!J30</f>
        <v>0</v>
      </c>
      <c r="H136" s="147"/>
      <c r="I136" s="147"/>
      <c r="J136" s="148"/>
      <c r="K136" s="148"/>
      <c r="L136" s="148"/>
      <c r="M136" s="148"/>
      <c r="N136" s="148"/>
      <c r="O136" s="148"/>
      <c r="P136" s="148"/>
      <c r="Q136" s="148"/>
      <c r="R136" s="148"/>
      <c r="S136" s="148"/>
      <c r="T136" s="57"/>
    </row>
    <row r="137" spans="1:20" s="175" customFormat="1" ht="12.75" hidden="1">
      <c r="A137" s="242"/>
      <c r="B137" s="241"/>
      <c r="C137" s="169" t="s">
        <v>52</v>
      </c>
      <c r="D137" s="57">
        <v>0</v>
      </c>
      <c r="E137" s="57">
        <v>0</v>
      </c>
      <c r="F137" s="57">
        <v>0</v>
      </c>
      <c r="G137" s="57">
        <v>0</v>
      </c>
      <c r="H137" s="147"/>
      <c r="I137" s="147"/>
      <c r="J137" s="147"/>
      <c r="K137" s="147"/>
      <c r="L137" s="185"/>
      <c r="M137" s="185"/>
      <c r="N137" s="185"/>
      <c r="O137" s="185"/>
      <c r="P137" s="185"/>
      <c r="Q137" s="185"/>
      <c r="R137" s="57"/>
      <c r="S137" s="57"/>
      <c r="T137" s="185"/>
    </row>
    <row r="138" spans="1:20" s="175" customFormat="1" ht="12.75" hidden="1">
      <c r="A138" s="242"/>
      <c r="B138" s="241"/>
      <c r="C138" s="169" t="s">
        <v>53</v>
      </c>
      <c r="D138" s="57">
        <f>'13.ПП2.БДД.2.Мер.'!G24</f>
        <v>9360</v>
      </c>
      <c r="E138" s="57">
        <f>'13.ПП2.БДД.2.Мер.'!H24</f>
        <v>0</v>
      </c>
      <c r="F138" s="57">
        <f>'13.ПП2.БДД.2.Мер.'!I24</f>
        <v>0</v>
      </c>
      <c r="G138" s="57">
        <f>'13.ПП2.БДД.2.Мер.'!J24</f>
        <v>9360</v>
      </c>
      <c r="H138" s="148">
        <f>'ПР2. Пр.1 Распределение. Отч.7'!K57</f>
        <v>9360</v>
      </c>
      <c r="I138" s="148">
        <f>'ПР2. Пр.1 Распределение. Отч.7'!L57</f>
        <v>9360</v>
      </c>
      <c r="J138" s="148">
        <f>'ПР2. Пр.1 Распределение. Отч.7'!M57</f>
        <v>0</v>
      </c>
      <c r="K138" s="148">
        <f>'ПР2. Пр.1 Распределение. Отч.7'!N57</f>
        <v>0</v>
      </c>
      <c r="L138" s="148">
        <f>'ПР2. Пр.1 Распределение. Отч.7'!O57</f>
        <v>9360</v>
      </c>
      <c r="M138" s="148">
        <f>'ПР2. Пр.1 Распределение. Отч.7'!P57</f>
        <v>0</v>
      </c>
      <c r="N138" s="148">
        <f>'ПР2. Пр.1 Распределение. Отч.7'!Q57</f>
        <v>9360</v>
      </c>
      <c r="O138" s="148">
        <f>'ПР2. Пр.1 Распределение. Отч.7'!R57</f>
        <v>9360</v>
      </c>
      <c r="P138" s="148">
        <f>'ПР2. Пр.1 Распределение. Отч.7'!S57</f>
        <v>9360</v>
      </c>
      <c r="Q138" s="148">
        <f>'ПР2. Пр.1 Распределение. Отч.7'!T57</f>
        <v>9360</v>
      </c>
      <c r="R138" s="148">
        <f>'ПР2. Пр.1 Распределение. Отч.7'!U57</f>
        <v>0</v>
      </c>
      <c r="S138" s="148">
        <f>'ПР2. Пр.1 Распределение. Отч.7'!V57</f>
        <v>0</v>
      </c>
      <c r="T138" s="185"/>
    </row>
    <row r="139" spans="1:20" s="175" customFormat="1" ht="12.75" hidden="1">
      <c r="A139" s="242"/>
      <c r="B139" s="241"/>
      <c r="C139" s="169" t="s">
        <v>54</v>
      </c>
      <c r="D139" s="57">
        <v>0</v>
      </c>
      <c r="E139" s="57">
        <v>0</v>
      </c>
      <c r="F139" s="57">
        <v>0</v>
      </c>
      <c r="G139" s="57">
        <v>0</v>
      </c>
      <c r="H139" s="147"/>
      <c r="I139" s="147"/>
      <c r="J139" s="147"/>
      <c r="K139" s="147"/>
      <c r="L139" s="185"/>
      <c r="M139" s="185"/>
      <c r="N139" s="185"/>
      <c r="O139" s="185"/>
      <c r="P139" s="185"/>
      <c r="Q139" s="185"/>
      <c r="R139" s="57"/>
      <c r="S139" s="57"/>
      <c r="T139" s="185"/>
    </row>
    <row r="140" spans="1:20" hidden="1">
      <c r="A140" s="241" t="s">
        <v>241</v>
      </c>
      <c r="B140" s="241" t="s">
        <v>219</v>
      </c>
      <c r="C140" s="174" t="s">
        <v>62</v>
      </c>
      <c r="D140" s="98">
        <f>D142+D143+D144+D145+D146</f>
        <v>310000</v>
      </c>
      <c r="E140" s="98">
        <f t="shared" ref="E140:G140" si="113">E142+E143+E144+E145+E146</f>
        <v>0</v>
      </c>
      <c r="F140" s="98">
        <f t="shared" si="113"/>
        <v>0</v>
      </c>
      <c r="G140" s="98">
        <f t="shared" si="113"/>
        <v>310000</v>
      </c>
      <c r="H140" s="128">
        <f t="shared" ref="H140:S140" si="114">SUM(H142:H146)</f>
        <v>465000</v>
      </c>
      <c r="I140" s="128">
        <f t="shared" si="114"/>
        <v>465000</v>
      </c>
      <c r="J140" s="128">
        <f>SUM(J142:J146)</f>
        <v>0</v>
      </c>
      <c r="K140" s="128">
        <f t="shared" si="114"/>
        <v>0</v>
      </c>
      <c r="L140" s="128">
        <f t="shared" si="114"/>
        <v>0</v>
      </c>
      <c r="M140" s="128">
        <f t="shared" si="114"/>
        <v>0</v>
      </c>
      <c r="N140" s="128">
        <f t="shared" si="114"/>
        <v>310000</v>
      </c>
      <c r="O140" s="128">
        <f t="shared" ref="O140:Q140" si="115">SUM(O142:O146)</f>
        <v>310000</v>
      </c>
      <c r="P140" s="128">
        <f t="shared" ref="P140" si="116">SUM(P142:P146)</f>
        <v>310000</v>
      </c>
      <c r="Q140" s="128">
        <f t="shared" si="115"/>
        <v>310000</v>
      </c>
      <c r="R140" s="128">
        <f t="shared" si="114"/>
        <v>0</v>
      </c>
      <c r="S140" s="128">
        <f t="shared" si="114"/>
        <v>0</v>
      </c>
      <c r="T140" s="98"/>
    </row>
    <row r="141" spans="1:20" s="175" customFormat="1" ht="12.75" hidden="1">
      <c r="A141" s="242"/>
      <c r="B141" s="241"/>
      <c r="C141" s="169" t="s">
        <v>50</v>
      </c>
      <c r="D141" s="57"/>
      <c r="E141" s="57"/>
      <c r="F141" s="57"/>
      <c r="G141" s="57"/>
      <c r="H141" s="147"/>
      <c r="I141" s="147"/>
      <c r="J141" s="147"/>
      <c r="K141" s="147"/>
      <c r="L141" s="185"/>
      <c r="M141" s="185"/>
      <c r="N141" s="185"/>
      <c r="O141" s="185"/>
      <c r="P141" s="185"/>
      <c r="Q141" s="185"/>
      <c r="R141" s="57"/>
      <c r="S141" s="57"/>
      <c r="T141" s="185"/>
    </row>
    <row r="142" spans="1:20" s="175" customFormat="1" ht="12.75" hidden="1">
      <c r="A142" s="242"/>
      <c r="B142" s="241"/>
      <c r="C142" s="191" t="s">
        <v>49</v>
      </c>
      <c r="D142" s="57">
        <v>0</v>
      </c>
      <c r="E142" s="57">
        <v>0</v>
      </c>
      <c r="F142" s="57">
        <v>0</v>
      </c>
      <c r="G142" s="57">
        <v>0</v>
      </c>
      <c r="H142" s="147"/>
      <c r="I142" s="147"/>
      <c r="J142" s="147"/>
      <c r="K142" s="147"/>
      <c r="L142" s="185"/>
      <c r="M142" s="185"/>
      <c r="N142" s="185"/>
      <c r="O142" s="185"/>
      <c r="P142" s="185"/>
      <c r="Q142" s="185"/>
      <c r="R142" s="57"/>
      <c r="S142" s="57"/>
      <c r="T142" s="185"/>
    </row>
    <row r="143" spans="1:20" s="175" customFormat="1" ht="12.75" hidden="1">
      <c r="A143" s="242"/>
      <c r="B143" s="241"/>
      <c r="C143" s="169" t="s">
        <v>51</v>
      </c>
      <c r="D143" s="57">
        <f>'13.ПП2.БДД.2.Мер.'!G25</f>
        <v>310000</v>
      </c>
      <c r="E143" s="57">
        <f>'13.ПП2.БДД.2.Мер.'!H25</f>
        <v>0</v>
      </c>
      <c r="F143" s="57">
        <f>'13.ПП2.БДД.2.Мер.'!I25</f>
        <v>0</v>
      </c>
      <c r="G143" s="57">
        <f>'13.ПП2.БДД.2.Мер.'!J25</f>
        <v>310000</v>
      </c>
      <c r="H143" s="148">
        <f>'ПР2. Пр.1 Распределение. Отч.7'!K58</f>
        <v>465000</v>
      </c>
      <c r="I143" s="148">
        <f>'ПР2. Пр.1 Распределение. Отч.7'!L58</f>
        <v>465000</v>
      </c>
      <c r="J143" s="148">
        <f>'ПР2. Пр.1 Распределение. Отч.7'!M58</f>
        <v>0</v>
      </c>
      <c r="K143" s="148">
        <f>'ПР2. Пр.1 Распределение. Отч.7'!N58</f>
        <v>0</v>
      </c>
      <c r="L143" s="148">
        <f>'ПР2. Пр.1 Распределение. Отч.7'!O58</f>
        <v>0</v>
      </c>
      <c r="M143" s="148">
        <f>'ПР2. Пр.1 Распределение. Отч.7'!P58</f>
        <v>0</v>
      </c>
      <c r="N143" s="148">
        <f>'ПР2. Пр.1 Распределение. Отч.7'!Q58</f>
        <v>310000</v>
      </c>
      <c r="O143" s="148">
        <f>'ПР2. Пр.1 Распределение. Отч.7'!R58</f>
        <v>310000</v>
      </c>
      <c r="P143" s="148">
        <f>'ПР2. Пр.1 Распределение. Отч.7'!S58</f>
        <v>310000</v>
      </c>
      <c r="Q143" s="148">
        <f>'ПР2. Пр.1 Распределение. Отч.7'!T58</f>
        <v>310000</v>
      </c>
      <c r="R143" s="148">
        <f>'ПР2. Пр.1 Распределение. Отч.7'!U58</f>
        <v>0</v>
      </c>
      <c r="S143" s="148">
        <f>'ПР2. Пр.1 Распределение. Отч.7'!V58</f>
        <v>0</v>
      </c>
      <c r="T143" s="185"/>
    </row>
    <row r="144" spans="1:20" s="175" customFormat="1" ht="12.75" hidden="1">
      <c r="A144" s="242"/>
      <c r="B144" s="241"/>
      <c r="C144" s="169" t="s">
        <v>52</v>
      </c>
      <c r="D144" s="57">
        <v>0</v>
      </c>
      <c r="E144" s="57">
        <v>0</v>
      </c>
      <c r="F144" s="57">
        <v>0</v>
      </c>
      <c r="G144" s="57">
        <v>0</v>
      </c>
      <c r="H144" s="147"/>
      <c r="I144" s="147"/>
      <c r="J144" s="147"/>
      <c r="K144" s="147"/>
      <c r="L144" s="185"/>
      <c r="M144" s="185"/>
      <c r="N144" s="185"/>
      <c r="O144" s="185"/>
      <c r="P144" s="185"/>
      <c r="Q144" s="185"/>
      <c r="R144" s="57"/>
      <c r="S144" s="57"/>
      <c r="T144" s="185"/>
    </row>
    <row r="145" spans="1:20" s="175" customFormat="1" ht="12.75" hidden="1">
      <c r="A145" s="242"/>
      <c r="B145" s="241"/>
      <c r="C145" s="169" t="s">
        <v>53</v>
      </c>
      <c r="D145" s="57">
        <v>0</v>
      </c>
      <c r="E145" s="57">
        <v>0</v>
      </c>
      <c r="F145" s="57">
        <v>0</v>
      </c>
      <c r="G145" s="57">
        <v>0</v>
      </c>
      <c r="H145" s="147"/>
      <c r="I145" s="147"/>
      <c r="J145" s="148"/>
      <c r="K145" s="148"/>
      <c r="L145" s="148"/>
      <c r="M145" s="148"/>
      <c r="N145" s="148"/>
      <c r="O145" s="148"/>
      <c r="P145" s="148"/>
      <c r="Q145" s="148"/>
      <c r="R145" s="148"/>
      <c r="S145" s="148"/>
      <c r="T145" s="57"/>
    </row>
    <row r="146" spans="1:20" s="175" customFormat="1" ht="12.75" hidden="1">
      <c r="A146" s="242"/>
      <c r="B146" s="241"/>
      <c r="C146" s="169" t="s">
        <v>54</v>
      </c>
      <c r="D146" s="57">
        <v>0</v>
      </c>
      <c r="E146" s="57">
        <v>0</v>
      </c>
      <c r="F146" s="57">
        <v>0</v>
      </c>
      <c r="G146" s="57">
        <v>0</v>
      </c>
      <c r="H146" s="147"/>
      <c r="I146" s="147"/>
      <c r="J146" s="147"/>
      <c r="K146" s="147"/>
      <c r="L146" s="185"/>
      <c r="M146" s="185"/>
      <c r="N146" s="185"/>
      <c r="O146" s="185"/>
      <c r="P146" s="185"/>
      <c r="Q146" s="185"/>
      <c r="R146" s="57"/>
      <c r="S146" s="57"/>
      <c r="T146" s="185"/>
    </row>
    <row r="147" spans="1:20" hidden="1">
      <c r="A147" s="241" t="s">
        <v>242</v>
      </c>
      <c r="B147" s="241" t="s">
        <v>243</v>
      </c>
      <c r="C147" s="174" t="s">
        <v>62</v>
      </c>
      <c r="D147" s="98">
        <f>D149+D150+D151+D152+D153</f>
        <v>62000</v>
      </c>
      <c r="E147" s="98">
        <f t="shared" ref="E147:G147" si="117">E149+E150+E151+E152+E153</f>
        <v>0</v>
      </c>
      <c r="F147" s="98">
        <f t="shared" si="117"/>
        <v>0</v>
      </c>
      <c r="G147" s="98">
        <f t="shared" si="117"/>
        <v>62000</v>
      </c>
      <c r="H147" s="128">
        <f t="shared" ref="H147:S147" si="118">SUM(H149:H153)</f>
        <v>93000</v>
      </c>
      <c r="I147" s="128">
        <f t="shared" si="118"/>
        <v>93000</v>
      </c>
      <c r="J147" s="128">
        <f>SUM(J149:J153)</f>
        <v>0</v>
      </c>
      <c r="K147" s="128">
        <f t="shared" si="118"/>
        <v>0</v>
      </c>
      <c r="L147" s="128">
        <f t="shared" si="118"/>
        <v>62000</v>
      </c>
      <c r="M147" s="128">
        <f t="shared" si="118"/>
        <v>0</v>
      </c>
      <c r="N147" s="128">
        <f t="shared" si="118"/>
        <v>62000</v>
      </c>
      <c r="O147" s="128">
        <f t="shared" ref="O147:Q147" si="119">SUM(O149:O153)</f>
        <v>62000</v>
      </c>
      <c r="P147" s="128">
        <f t="shared" ref="P147" si="120">SUM(P149:P153)</f>
        <v>62000</v>
      </c>
      <c r="Q147" s="128">
        <f t="shared" si="119"/>
        <v>62000</v>
      </c>
      <c r="R147" s="128">
        <f t="shared" si="118"/>
        <v>0</v>
      </c>
      <c r="S147" s="128">
        <f t="shared" si="118"/>
        <v>0</v>
      </c>
      <c r="T147" s="268"/>
    </row>
    <row r="148" spans="1:20" s="175" customFormat="1" ht="12.75" hidden="1">
      <c r="A148" s="242"/>
      <c r="B148" s="241"/>
      <c r="C148" s="169" t="s">
        <v>50</v>
      </c>
      <c r="D148" s="57"/>
      <c r="E148" s="57"/>
      <c r="F148" s="57"/>
      <c r="G148" s="57"/>
      <c r="H148" s="149"/>
      <c r="I148" s="149"/>
      <c r="J148" s="150"/>
      <c r="K148" s="150"/>
      <c r="L148" s="150"/>
      <c r="M148" s="150"/>
      <c r="N148" s="150"/>
      <c r="O148" s="150"/>
      <c r="P148" s="150"/>
      <c r="Q148" s="150"/>
      <c r="R148" s="150"/>
      <c r="S148" s="150"/>
      <c r="T148" s="269"/>
    </row>
    <row r="149" spans="1:20" s="175" customFormat="1" ht="12.75" hidden="1">
      <c r="A149" s="242"/>
      <c r="B149" s="241"/>
      <c r="C149" s="191" t="s">
        <v>49</v>
      </c>
      <c r="D149" s="57">
        <v>0</v>
      </c>
      <c r="E149" s="57">
        <v>0</v>
      </c>
      <c r="F149" s="57">
        <v>0</v>
      </c>
      <c r="G149" s="57">
        <v>0</v>
      </c>
      <c r="H149" s="149"/>
      <c r="I149" s="149"/>
      <c r="J149" s="150"/>
      <c r="K149" s="150"/>
      <c r="L149" s="150"/>
      <c r="M149" s="150"/>
      <c r="N149" s="150"/>
      <c r="O149" s="150"/>
      <c r="P149" s="150"/>
      <c r="Q149" s="150"/>
      <c r="R149" s="150"/>
      <c r="S149" s="150"/>
      <c r="T149" s="269"/>
    </row>
    <row r="150" spans="1:20" s="175" customFormat="1" ht="12.75" hidden="1">
      <c r="A150" s="242"/>
      <c r="B150" s="241"/>
      <c r="C150" s="169" t="s">
        <v>51</v>
      </c>
      <c r="D150" s="57">
        <f>'13.ПП2.БДД.2.Мер.'!G32</f>
        <v>0</v>
      </c>
      <c r="E150" s="57">
        <f>'13.ПП2.БДД.2.Мер.'!H32</f>
        <v>0</v>
      </c>
      <c r="F150" s="57">
        <f>'13.ПП2.БДД.2.Мер.'!I32</f>
        <v>0</v>
      </c>
      <c r="G150" s="57">
        <f>'13.ПП2.БДД.2.Мер.'!J32</f>
        <v>0</v>
      </c>
      <c r="H150" s="149"/>
      <c r="I150" s="149"/>
      <c r="J150" s="150"/>
      <c r="K150" s="150"/>
      <c r="L150" s="150"/>
      <c r="M150" s="150"/>
      <c r="N150" s="150"/>
      <c r="O150" s="150"/>
      <c r="P150" s="150"/>
      <c r="Q150" s="150"/>
      <c r="R150" s="150"/>
      <c r="S150" s="150"/>
      <c r="T150" s="269"/>
    </row>
    <row r="151" spans="1:20" s="175" customFormat="1" ht="12.75" hidden="1">
      <c r="A151" s="242"/>
      <c r="B151" s="241"/>
      <c r="C151" s="169" t="s">
        <v>52</v>
      </c>
      <c r="D151" s="57">
        <v>0</v>
      </c>
      <c r="E151" s="57">
        <v>0</v>
      </c>
      <c r="F151" s="57">
        <v>0</v>
      </c>
      <c r="G151" s="57">
        <v>0</v>
      </c>
      <c r="H151" s="149"/>
      <c r="I151" s="149"/>
      <c r="J151" s="150"/>
      <c r="K151" s="150"/>
      <c r="L151" s="150"/>
      <c r="M151" s="150"/>
      <c r="N151" s="150"/>
      <c r="O151" s="150"/>
      <c r="P151" s="150"/>
      <c r="Q151" s="150"/>
      <c r="R151" s="150"/>
      <c r="S151" s="150"/>
      <c r="T151" s="269"/>
    </row>
    <row r="152" spans="1:20" s="175" customFormat="1" ht="12.75" hidden="1">
      <c r="A152" s="242"/>
      <c r="B152" s="241"/>
      <c r="C152" s="169" t="s">
        <v>53</v>
      </c>
      <c r="D152" s="57">
        <f>'13.ПП2.БДД.2.Мер.'!G26</f>
        <v>62000</v>
      </c>
      <c r="E152" s="57">
        <f>'13.ПП2.БДД.2.Мер.'!H26</f>
        <v>0</v>
      </c>
      <c r="F152" s="57">
        <f>'13.ПП2.БДД.2.Мер.'!I26</f>
        <v>0</v>
      </c>
      <c r="G152" s="57">
        <f>'13.ПП2.БДД.2.Мер.'!J26</f>
        <v>62000</v>
      </c>
      <c r="H152" s="148">
        <f>'ПР2. Пр.1 Распределение. Отч.7'!K63</f>
        <v>93000</v>
      </c>
      <c r="I152" s="148">
        <f>'ПР2. Пр.1 Распределение. Отч.7'!L63</f>
        <v>93000</v>
      </c>
      <c r="J152" s="148">
        <f>'ПР2. Пр.1 Распределение. Отч.7'!M63</f>
        <v>0</v>
      </c>
      <c r="K152" s="148">
        <f>'ПР2. Пр.1 Распределение. Отч.7'!N63</f>
        <v>0</v>
      </c>
      <c r="L152" s="148">
        <f>'ПР2. Пр.1 Распределение. Отч.7'!O63</f>
        <v>62000</v>
      </c>
      <c r="M152" s="148">
        <f>'ПР2. Пр.1 Распределение. Отч.7'!P63</f>
        <v>0</v>
      </c>
      <c r="N152" s="148">
        <f>'ПР2. Пр.1 Распределение. Отч.7'!Q63</f>
        <v>62000</v>
      </c>
      <c r="O152" s="148">
        <f>'ПР2. Пр.1 Распределение. Отч.7'!R63</f>
        <v>62000</v>
      </c>
      <c r="P152" s="148">
        <f>'ПР2. Пр.1 Распределение. Отч.7'!S63</f>
        <v>62000</v>
      </c>
      <c r="Q152" s="148">
        <f>'ПР2. Пр.1 Распределение. Отч.7'!T63</f>
        <v>62000</v>
      </c>
      <c r="R152" s="148">
        <f>'ПР2. Пр.1 Распределение. Отч.7'!U63</f>
        <v>0</v>
      </c>
      <c r="S152" s="148">
        <f>'ПР2. Пр.1 Распределение. Отч.7'!V63</f>
        <v>0</v>
      </c>
      <c r="T152" s="269"/>
    </row>
    <row r="153" spans="1:20" s="175" customFormat="1" ht="12.75" hidden="1">
      <c r="A153" s="242"/>
      <c r="B153" s="241"/>
      <c r="C153" s="169" t="s">
        <v>54</v>
      </c>
      <c r="D153" s="57">
        <v>0</v>
      </c>
      <c r="E153" s="57">
        <v>0</v>
      </c>
      <c r="F153" s="57">
        <v>0</v>
      </c>
      <c r="G153" s="57">
        <v>0</v>
      </c>
      <c r="H153" s="149"/>
      <c r="I153" s="149"/>
      <c r="J153" s="150"/>
      <c r="K153" s="150"/>
      <c r="L153" s="150"/>
      <c r="M153" s="150"/>
      <c r="N153" s="150"/>
      <c r="O153" s="150"/>
      <c r="P153" s="150"/>
      <c r="Q153" s="150"/>
      <c r="R153" s="150"/>
      <c r="S153" s="150"/>
      <c r="T153" s="270"/>
    </row>
    <row r="154" spans="1:20">
      <c r="A154" s="229" t="s">
        <v>8</v>
      </c>
      <c r="B154" s="229" t="s">
        <v>100</v>
      </c>
      <c r="C154" s="174" t="s">
        <v>62</v>
      </c>
      <c r="D154" s="98">
        <f>D156+D157+D158+D159+D160</f>
        <v>116889740</v>
      </c>
      <c r="E154" s="98">
        <f t="shared" ref="E154:G154" si="121">E156+E157+E158+E159+E160</f>
        <v>80559000</v>
      </c>
      <c r="F154" s="98">
        <f t="shared" si="121"/>
        <v>80559000</v>
      </c>
      <c r="G154" s="98">
        <f t="shared" si="121"/>
        <v>278007740</v>
      </c>
      <c r="H154" s="128">
        <f>SUM(H156:H160)</f>
        <v>73856000</v>
      </c>
      <c r="I154" s="128">
        <f t="shared" ref="I154:S154" si="122">SUM(I156:I160)</f>
        <v>72956001.200000003</v>
      </c>
      <c r="J154" s="128">
        <f t="shared" si="122"/>
        <v>16917000</v>
      </c>
      <c r="K154" s="128">
        <f t="shared" si="122"/>
        <v>16917000</v>
      </c>
      <c r="L154" s="128">
        <f t="shared" si="122"/>
        <v>31397000</v>
      </c>
      <c r="M154" s="128">
        <f t="shared" ref="M154" si="123">SUM(M156:M160)</f>
        <v>27826582.460000001</v>
      </c>
      <c r="N154" s="128">
        <f t="shared" si="122"/>
        <v>97704827.319999993</v>
      </c>
      <c r="O154" s="128">
        <f t="shared" ref="O154:P154" si="124">SUM(O156:O160)</f>
        <v>97704827.319999993</v>
      </c>
      <c r="P154" s="128">
        <f t="shared" si="124"/>
        <v>116889740</v>
      </c>
      <c r="Q154" s="128">
        <f t="shared" ref="Q154" si="125">SUM(Q156:Q160)</f>
        <v>116889740</v>
      </c>
      <c r="R154" s="128">
        <f t="shared" si="122"/>
        <v>80559000</v>
      </c>
      <c r="S154" s="128">
        <f t="shared" si="122"/>
        <v>80559000</v>
      </c>
      <c r="T154" s="262"/>
    </row>
    <row r="155" spans="1:20">
      <c r="A155" s="229"/>
      <c r="B155" s="229"/>
      <c r="C155" s="174" t="s">
        <v>50</v>
      </c>
      <c r="D155" s="98"/>
      <c r="E155" s="98"/>
      <c r="F155" s="98"/>
      <c r="G155" s="98"/>
      <c r="H155" s="127"/>
      <c r="I155" s="127"/>
      <c r="J155" s="127"/>
      <c r="K155" s="127"/>
      <c r="L155" s="182"/>
      <c r="M155" s="182"/>
      <c r="N155" s="182"/>
      <c r="O155" s="182"/>
      <c r="P155" s="182"/>
      <c r="Q155" s="182"/>
      <c r="R155" s="98"/>
      <c r="S155" s="98"/>
      <c r="T155" s="263"/>
    </row>
    <row r="156" spans="1:20">
      <c r="A156" s="229"/>
      <c r="B156" s="229"/>
      <c r="C156" s="190" t="s">
        <v>49</v>
      </c>
      <c r="D156" s="98">
        <f>D163+D170</f>
        <v>0</v>
      </c>
      <c r="E156" s="98">
        <f t="shared" ref="E156:G156" si="126">E163+E170</f>
        <v>0</v>
      </c>
      <c r="F156" s="98">
        <f t="shared" si="126"/>
        <v>0</v>
      </c>
      <c r="G156" s="98">
        <f t="shared" si="126"/>
        <v>0</v>
      </c>
      <c r="H156" s="128">
        <f>H163+H170</f>
        <v>0</v>
      </c>
      <c r="I156" s="128">
        <f t="shared" ref="I156:S156" si="127">I163+I170</f>
        <v>0</v>
      </c>
      <c r="J156" s="128">
        <f t="shared" si="127"/>
        <v>0</v>
      </c>
      <c r="K156" s="128">
        <f t="shared" si="127"/>
        <v>0</v>
      </c>
      <c r="L156" s="128">
        <f t="shared" si="127"/>
        <v>0</v>
      </c>
      <c r="M156" s="128">
        <f t="shared" ref="M156" si="128">M163+M170</f>
        <v>0</v>
      </c>
      <c r="N156" s="128">
        <f t="shared" si="127"/>
        <v>0</v>
      </c>
      <c r="O156" s="128">
        <f t="shared" ref="O156:P156" si="129">O163+O170</f>
        <v>0</v>
      </c>
      <c r="P156" s="128">
        <f t="shared" si="129"/>
        <v>0</v>
      </c>
      <c r="Q156" s="128">
        <f t="shared" ref="Q156" si="130">Q163+Q170</f>
        <v>0</v>
      </c>
      <c r="R156" s="128">
        <f t="shared" si="127"/>
        <v>0</v>
      </c>
      <c r="S156" s="128">
        <f t="shared" si="127"/>
        <v>0</v>
      </c>
      <c r="T156" s="263"/>
    </row>
    <row r="157" spans="1:20">
      <c r="A157" s="229"/>
      <c r="B157" s="229"/>
      <c r="C157" s="174" t="s">
        <v>51</v>
      </c>
      <c r="D157" s="98">
        <f t="shared" ref="D157:S157" si="131">D164+D171</f>
        <v>0</v>
      </c>
      <c r="E157" s="98">
        <f t="shared" si="131"/>
        <v>0</v>
      </c>
      <c r="F157" s="98">
        <f t="shared" si="131"/>
        <v>0</v>
      </c>
      <c r="G157" s="98">
        <f t="shared" si="131"/>
        <v>0</v>
      </c>
      <c r="H157" s="128">
        <f t="shared" si="131"/>
        <v>0</v>
      </c>
      <c r="I157" s="128">
        <f t="shared" si="131"/>
        <v>0</v>
      </c>
      <c r="J157" s="128">
        <f t="shared" si="131"/>
        <v>0</v>
      </c>
      <c r="K157" s="128">
        <f t="shared" si="131"/>
        <v>0</v>
      </c>
      <c r="L157" s="128">
        <f t="shared" si="131"/>
        <v>0</v>
      </c>
      <c r="M157" s="128">
        <f t="shared" ref="M157" si="132">M164+M171</f>
        <v>0</v>
      </c>
      <c r="N157" s="128">
        <f t="shared" si="131"/>
        <v>0</v>
      </c>
      <c r="O157" s="128">
        <f t="shared" ref="O157:P157" si="133">O164+O171</f>
        <v>0</v>
      </c>
      <c r="P157" s="128">
        <f t="shared" si="133"/>
        <v>0</v>
      </c>
      <c r="Q157" s="128">
        <f t="shared" ref="Q157" si="134">Q164+Q171</f>
        <v>0</v>
      </c>
      <c r="R157" s="128">
        <f t="shared" si="131"/>
        <v>0</v>
      </c>
      <c r="S157" s="128">
        <f t="shared" si="131"/>
        <v>0</v>
      </c>
      <c r="T157" s="263"/>
    </row>
    <row r="158" spans="1:20">
      <c r="A158" s="229"/>
      <c r="B158" s="229"/>
      <c r="C158" s="110" t="s">
        <v>52</v>
      </c>
      <c r="D158" s="98">
        <f t="shared" ref="D158:S158" si="135">D165+D172</f>
        <v>0</v>
      </c>
      <c r="E158" s="98">
        <f t="shared" si="135"/>
        <v>0</v>
      </c>
      <c r="F158" s="98">
        <f t="shared" si="135"/>
        <v>0</v>
      </c>
      <c r="G158" s="98">
        <f t="shared" si="135"/>
        <v>0</v>
      </c>
      <c r="H158" s="128">
        <f t="shared" si="135"/>
        <v>0</v>
      </c>
      <c r="I158" s="128">
        <f t="shared" si="135"/>
        <v>0</v>
      </c>
      <c r="J158" s="128">
        <f t="shared" si="135"/>
        <v>0</v>
      </c>
      <c r="K158" s="128">
        <f t="shared" si="135"/>
        <v>0</v>
      </c>
      <c r="L158" s="128">
        <f t="shared" si="135"/>
        <v>0</v>
      </c>
      <c r="M158" s="128">
        <f t="shared" ref="M158" si="136">M165+M172</f>
        <v>0</v>
      </c>
      <c r="N158" s="128">
        <f t="shared" si="135"/>
        <v>0</v>
      </c>
      <c r="O158" s="128">
        <f t="shared" ref="O158:P158" si="137">O165+O172</f>
        <v>0</v>
      </c>
      <c r="P158" s="128">
        <f t="shared" si="137"/>
        <v>0</v>
      </c>
      <c r="Q158" s="128">
        <f t="shared" ref="Q158" si="138">Q165+Q172</f>
        <v>0</v>
      </c>
      <c r="R158" s="128">
        <f t="shared" si="135"/>
        <v>0</v>
      </c>
      <c r="S158" s="128">
        <f t="shared" si="135"/>
        <v>0</v>
      </c>
      <c r="T158" s="263"/>
    </row>
    <row r="159" spans="1:20">
      <c r="A159" s="229"/>
      <c r="B159" s="229"/>
      <c r="C159" s="174" t="s">
        <v>53</v>
      </c>
      <c r="D159" s="98">
        <f t="shared" ref="D159:S159" si="139">D166+D173</f>
        <v>116889740</v>
      </c>
      <c r="E159" s="98">
        <f t="shared" si="139"/>
        <v>80559000</v>
      </c>
      <c r="F159" s="98">
        <f t="shared" si="139"/>
        <v>80559000</v>
      </c>
      <c r="G159" s="98">
        <f t="shared" si="139"/>
        <v>278007740</v>
      </c>
      <c r="H159" s="128">
        <f t="shared" si="139"/>
        <v>73856000</v>
      </c>
      <c r="I159" s="128">
        <f t="shared" si="139"/>
        <v>72956001.200000003</v>
      </c>
      <c r="J159" s="128">
        <f t="shared" si="139"/>
        <v>16917000</v>
      </c>
      <c r="K159" s="128">
        <f t="shared" si="139"/>
        <v>16917000</v>
      </c>
      <c r="L159" s="128">
        <f t="shared" si="139"/>
        <v>31397000</v>
      </c>
      <c r="M159" s="128">
        <f t="shared" ref="M159" si="140">M166+M173</f>
        <v>27826582.460000001</v>
      </c>
      <c r="N159" s="128">
        <f t="shared" si="139"/>
        <v>97704827.319999993</v>
      </c>
      <c r="O159" s="128">
        <f t="shared" ref="O159:P159" si="141">O166+O173</f>
        <v>97704827.319999993</v>
      </c>
      <c r="P159" s="128">
        <f t="shared" si="141"/>
        <v>116889740</v>
      </c>
      <c r="Q159" s="128">
        <f t="shared" ref="Q159" si="142">Q166+Q173</f>
        <v>116889740</v>
      </c>
      <c r="R159" s="128">
        <f t="shared" si="139"/>
        <v>80559000</v>
      </c>
      <c r="S159" s="128">
        <f t="shared" si="139"/>
        <v>80559000</v>
      </c>
      <c r="T159" s="263"/>
    </row>
    <row r="160" spans="1:20">
      <c r="A160" s="229"/>
      <c r="B160" s="229"/>
      <c r="C160" s="174" t="s">
        <v>54</v>
      </c>
      <c r="D160" s="98">
        <f t="shared" ref="D160:S160" si="143">D167+D174</f>
        <v>0</v>
      </c>
      <c r="E160" s="98">
        <f t="shared" si="143"/>
        <v>0</v>
      </c>
      <c r="F160" s="98">
        <f t="shared" si="143"/>
        <v>0</v>
      </c>
      <c r="G160" s="98">
        <f t="shared" si="143"/>
        <v>0</v>
      </c>
      <c r="H160" s="128">
        <f t="shared" si="143"/>
        <v>0</v>
      </c>
      <c r="I160" s="128">
        <f t="shared" si="143"/>
        <v>0</v>
      </c>
      <c r="J160" s="128">
        <f t="shared" si="143"/>
        <v>0</v>
      </c>
      <c r="K160" s="128">
        <f t="shared" si="143"/>
        <v>0</v>
      </c>
      <c r="L160" s="128">
        <f t="shared" si="143"/>
        <v>0</v>
      </c>
      <c r="M160" s="128">
        <f t="shared" ref="M160" si="144">M167+M174</f>
        <v>0</v>
      </c>
      <c r="N160" s="128">
        <f t="shared" si="143"/>
        <v>0</v>
      </c>
      <c r="O160" s="128">
        <f t="shared" ref="O160:P160" si="145">O167+O174</f>
        <v>0</v>
      </c>
      <c r="P160" s="128">
        <f t="shared" si="145"/>
        <v>0</v>
      </c>
      <c r="Q160" s="128">
        <f t="shared" ref="Q160" si="146">Q167+Q174</f>
        <v>0</v>
      </c>
      <c r="R160" s="128">
        <f t="shared" si="143"/>
        <v>0</v>
      </c>
      <c r="S160" s="128">
        <f t="shared" si="143"/>
        <v>0</v>
      </c>
      <c r="T160" s="264"/>
    </row>
    <row r="161" spans="1:20" hidden="1">
      <c r="A161" s="229" t="s">
        <v>34</v>
      </c>
      <c r="B161" s="229" t="s">
        <v>166</v>
      </c>
      <c r="C161" s="174" t="s">
        <v>62</v>
      </c>
      <c r="D161" s="98">
        <f>D163+D164+D165+D166+D167</f>
        <v>80559000</v>
      </c>
      <c r="E161" s="98">
        <f t="shared" ref="E161:G161" si="147">E163+E164+E165+E166+E167</f>
        <v>80559000</v>
      </c>
      <c r="F161" s="98">
        <f t="shared" si="147"/>
        <v>80559000</v>
      </c>
      <c r="G161" s="98">
        <f t="shared" si="147"/>
        <v>241677000</v>
      </c>
      <c r="H161" s="128">
        <f>SUM(H163:H167)</f>
        <v>73856000</v>
      </c>
      <c r="I161" s="128">
        <f t="shared" ref="I161:S161" si="148">SUM(I163:I167)</f>
        <v>72956001.200000003</v>
      </c>
      <c r="J161" s="128">
        <f t="shared" si="148"/>
        <v>16917000</v>
      </c>
      <c r="K161" s="128">
        <f t="shared" si="148"/>
        <v>16917000</v>
      </c>
      <c r="L161" s="128">
        <f t="shared" si="148"/>
        <v>31397000</v>
      </c>
      <c r="M161" s="128">
        <f t="shared" si="148"/>
        <v>27826582.460000001</v>
      </c>
      <c r="N161" s="128">
        <f t="shared" si="148"/>
        <v>61374087.32</v>
      </c>
      <c r="O161" s="128">
        <f t="shared" si="148"/>
        <v>61374087.32</v>
      </c>
      <c r="P161" s="128">
        <f t="shared" ref="P161:Q161" si="149">SUM(P163:P167)</f>
        <v>80559000</v>
      </c>
      <c r="Q161" s="128">
        <f t="shared" si="149"/>
        <v>80559000</v>
      </c>
      <c r="R161" s="128">
        <f t="shared" si="148"/>
        <v>80559000</v>
      </c>
      <c r="S161" s="128">
        <f t="shared" si="148"/>
        <v>80559000</v>
      </c>
      <c r="T161" s="271"/>
    </row>
    <row r="162" spans="1:20" s="175" customFormat="1" ht="12.75" hidden="1">
      <c r="A162" s="233"/>
      <c r="B162" s="229"/>
      <c r="C162" s="169" t="s">
        <v>50</v>
      </c>
      <c r="D162" s="57"/>
      <c r="E162" s="57"/>
      <c r="F162" s="57"/>
      <c r="G162" s="57"/>
      <c r="H162" s="148"/>
      <c r="I162" s="148"/>
      <c r="J162" s="148"/>
      <c r="K162" s="148"/>
      <c r="L162" s="57"/>
      <c r="M162" s="57"/>
      <c r="N162" s="57"/>
      <c r="O162" s="57"/>
      <c r="P162" s="57"/>
      <c r="Q162" s="57"/>
      <c r="R162" s="57"/>
      <c r="S162" s="57"/>
      <c r="T162" s="272"/>
    </row>
    <row r="163" spans="1:20" s="175" customFormat="1" ht="12.75" hidden="1">
      <c r="A163" s="233"/>
      <c r="B163" s="229"/>
      <c r="C163" s="191" t="s">
        <v>49</v>
      </c>
      <c r="D163" s="57">
        <v>0</v>
      </c>
      <c r="E163" s="57">
        <v>0</v>
      </c>
      <c r="F163" s="57">
        <v>0</v>
      </c>
      <c r="G163" s="57">
        <v>0</v>
      </c>
      <c r="H163" s="148"/>
      <c r="I163" s="148"/>
      <c r="J163" s="148"/>
      <c r="K163" s="148"/>
      <c r="L163" s="148"/>
      <c r="M163" s="148"/>
      <c r="N163" s="148"/>
      <c r="O163" s="148"/>
      <c r="P163" s="148"/>
      <c r="Q163" s="148"/>
      <c r="R163" s="148"/>
      <c r="S163" s="148"/>
      <c r="T163" s="272"/>
    </row>
    <row r="164" spans="1:20" s="175" customFormat="1" ht="12.75" hidden="1">
      <c r="A164" s="233"/>
      <c r="B164" s="229"/>
      <c r="C164" s="169" t="s">
        <v>51</v>
      </c>
      <c r="D164" s="57">
        <v>0</v>
      </c>
      <c r="E164" s="57">
        <v>0</v>
      </c>
      <c r="F164" s="57">
        <v>0</v>
      </c>
      <c r="G164" s="57">
        <v>0</v>
      </c>
      <c r="H164" s="148"/>
      <c r="I164" s="148"/>
      <c r="J164" s="148"/>
      <c r="K164" s="148"/>
      <c r="L164" s="148"/>
      <c r="M164" s="148"/>
      <c r="N164" s="148"/>
      <c r="O164" s="148"/>
      <c r="P164" s="148"/>
      <c r="Q164" s="148"/>
      <c r="R164" s="148"/>
      <c r="S164" s="148"/>
      <c r="T164" s="272"/>
    </row>
    <row r="165" spans="1:20" s="175" customFormat="1" ht="12.75" hidden="1">
      <c r="A165" s="233"/>
      <c r="B165" s="229"/>
      <c r="C165" s="169" t="s">
        <v>52</v>
      </c>
      <c r="D165" s="57">
        <v>0</v>
      </c>
      <c r="E165" s="57">
        <v>0</v>
      </c>
      <c r="F165" s="57">
        <v>0</v>
      </c>
      <c r="G165" s="57">
        <v>0</v>
      </c>
      <c r="H165" s="148"/>
      <c r="I165" s="148"/>
      <c r="J165" s="148"/>
      <c r="K165" s="148"/>
      <c r="L165" s="148"/>
      <c r="M165" s="148"/>
      <c r="N165" s="148"/>
      <c r="O165" s="148"/>
      <c r="P165" s="148"/>
      <c r="Q165" s="148"/>
      <c r="R165" s="148"/>
      <c r="S165" s="148"/>
      <c r="T165" s="272"/>
    </row>
    <row r="166" spans="1:20" s="175" customFormat="1" ht="12.75" hidden="1">
      <c r="A166" s="233"/>
      <c r="B166" s="229"/>
      <c r="C166" s="169" t="s">
        <v>53</v>
      </c>
      <c r="D166" s="57">
        <f>'16.ПП3.Трансп.2.Мер.'!G9</f>
        <v>80559000</v>
      </c>
      <c r="E166" s="57">
        <f>'16.ПП3.Трансп.2.Мер.'!H9</f>
        <v>80559000</v>
      </c>
      <c r="F166" s="57">
        <f>'16.ПП3.Трансп.2.Мер.'!I9</f>
        <v>80559000</v>
      </c>
      <c r="G166" s="57">
        <f>'16.ПП3.Трансп.2.Мер.'!J9</f>
        <v>241677000</v>
      </c>
      <c r="H166" s="148">
        <f>'ПР2. Пр.1 Распределение. Отч.7'!K65</f>
        <v>73856000</v>
      </c>
      <c r="I166" s="148">
        <f>'ПР2. Пр.1 Распределение. Отч.7'!L65</f>
        <v>72956001.200000003</v>
      </c>
      <c r="J166" s="148">
        <f>'ПР2. Пр.1 Распределение. Отч.7'!M65</f>
        <v>16917000</v>
      </c>
      <c r="K166" s="148">
        <f>'ПР2. Пр.1 Распределение. Отч.7'!N65</f>
        <v>16917000</v>
      </c>
      <c r="L166" s="148">
        <f>'ПР2. Пр.1 Распределение. Отч.7'!O65</f>
        <v>31397000</v>
      </c>
      <c r="M166" s="148">
        <f>'ПР2. Пр.1 Распределение. Отч.7'!P65</f>
        <v>27826582.460000001</v>
      </c>
      <c r="N166" s="148">
        <f>'ПР2. Пр.1 Распределение. Отч.7'!Q65</f>
        <v>61374087.32</v>
      </c>
      <c r="O166" s="148">
        <f>'ПР2. Пр.1 Распределение. Отч.7'!R65</f>
        <v>61374087.32</v>
      </c>
      <c r="P166" s="148">
        <f>'ПР2. Пр.1 Распределение. Отч.7'!S65</f>
        <v>80559000</v>
      </c>
      <c r="Q166" s="148">
        <f>'ПР2. Пр.1 Распределение. Отч.7'!T65</f>
        <v>80559000</v>
      </c>
      <c r="R166" s="148">
        <f>'ПР2. Пр.1 Распределение. Отч.7'!U65</f>
        <v>80559000</v>
      </c>
      <c r="S166" s="148">
        <f>'ПР2. Пр.1 Распределение. Отч.7'!V65</f>
        <v>80559000</v>
      </c>
      <c r="T166" s="272"/>
    </row>
    <row r="167" spans="1:20" s="175" customFormat="1" ht="12.75" hidden="1">
      <c r="A167" s="233"/>
      <c r="B167" s="229"/>
      <c r="C167" s="169" t="s">
        <v>54</v>
      </c>
      <c r="D167" s="57">
        <v>0</v>
      </c>
      <c r="E167" s="57">
        <v>0</v>
      </c>
      <c r="F167" s="57">
        <v>0</v>
      </c>
      <c r="G167" s="57">
        <v>0</v>
      </c>
      <c r="H167" s="148"/>
      <c r="I167" s="148"/>
      <c r="J167" s="148"/>
      <c r="K167" s="148"/>
      <c r="L167" s="148"/>
      <c r="M167" s="148"/>
      <c r="N167" s="148"/>
      <c r="O167" s="148"/>
      <c r="P167" s="148"/>
      <c r="Q167" s="148"/>
      <c r="R167" s="148"/>
      <c r="S167" s="148"/>
      <c r="T167" s="273"/>
    </row>
    <row r="168" spans="1:20" hidden="1">
      <c r="A168" s="229" t="s">
        <v>180</v>
      </c>
      <c r="B168" s="229" t="s">
        <v>167</v>
      </c>
      <c r="C168" s="174" t="s">
        <v>62</v>
      </c>
      <c r="D168" s="98">
        <f>D170+D171+D172+D173+D174</f>
        <v>36330740</v>
      </c>
      <c r="E168" s="98">
        <f t="shared" ref="E168:G168" si="150">E170+E171+E172+E173+E174</f>
        <v>0</v>
      </c>
      <c r="F168" s="98">
        <f t="shared" si="150"/>
        <v>0</v>
      </c>
      <c r="G168" s="98">
        <f t="shared" si="150"/>
        <v>36330740</v>
      </c>
      <c r="H168" s="128">
        <f>SUM(H170:H174)</f>
        <v>0</v>
      </c>
      <c r="I168" s="128">
        <f t="shared" ref="I168:S168" si="151">SUM(I170:I174)</f>
        <v>0</v>
      </c>
      <c r="J168" s="128">
        <f t="shared" si="151"/>
        <v>0</v>
      </c>
      <c r="K168" s="128">
        <f t="shared" si="151"/>
        <v>0</v>
      </c>
      <c r="L168" s="128">
        <f t="shared" si="151"/>
        <v>0</v>
      </c>
      <c r="M168" s="128">
        <f t="shared" si="151"/>
        <v>0</v>
      </c>
      <c r="N168" s="128">
        <f t="shared" si="151"/>
        <v>36330740</v>
      </c>
      <c r="O168" s="128">
        <f t="shared" si="151"/>
        <v>36330740</v>
      </c>
      <c r="P168" s="128">
        <f t="shared" ref="P168:Q168" si="152">SUM(P170:P174)</f>
        <v>36330740</v>
      </c>
      <c r="Q168" s="128">
        <f t="shared" si="152"/>
        <v>36330740</v>
      </c>
      <c r="R168" s="128">
        <f t="shared" si="151"/>
        <v>0</v>
      </c>
      <c r="S168" s="128">
        <f t="shared" si="151"/>
        <v>0</v>
      </c>
      <c r="T168" s="128"/>
    </row>
    <row r="169" spans="1:20" s="175" customFormat="1" ht="12.75" hidden="1">
      <c r="A169" s="233"/>
      <c r="B169" s="229"/>
      <c r="C169" s="169" t="s">
        <v>50</v>
      </c>
      <c r="D169" s="57"/>
      <c r="E169" s="57"/>
      <c r="F169" s="57"/>
      <c r="G169" s="57"/>
      <c r="H169" s="148"/>
      <c r="I169" s="148"/>
      <c r="J169" s="148"/>
      <c r="K169" s="148"/>
      <c r="L169" s="57"/>
      <c r="M169" s="57"/>
      <c r="N169" s="57"/>
      <c r="O169" s="57"/>
      <c r="P169" s="57"/>
      <c r="Q169" s="57"/>
      <c r="R169" s="57"/>
      <c r="S169" s="57"/>
      <c r="T169" s="185"/>
    </row>
    <row r="170" spans="1:20" s="175" customFormat="1" ht="12.75" hidden="1">
      <c r="A170" s="233"/>
      <c r="B170" s="229"/>
      <c r="C170" s="191" t="s">
        <v>49</v>
      </c>
      <c r="D170" s="57">
        <v>0</v>
      </c>
      <c r="E170" s="57">
        <v>0</v>
      </c>
      <c r="F170" s="57">
        <v>0</v>
      </c>
      <c r="G170" s="57">
        <v>0</v>
      </c>
      <c r="H170" s="148"/>
      <c r="I170" s="148"/>
      <c r="J170" s="148"/>
      <c r="K170" s="148"/>
      <c r="L170" s="57"/>
      <c r="M170" s="57"/>
      <c r="N170" s="57"/>
      <c r="O170" s="57"/>
      <c r="P170" s="57"/>
      <c r="Q170" s="57"/>
      <c r="R170" s="57"/>
      <c r="S170" s="57"/>
      <c r="T170" s="185"/>
    </row>
    <row r="171" spans="1:20" s="175" customFormat="1" ht="12.75" hidden="1">
      <c r="A171" s="233"/>
      <c r="B171" s="229"/>
      <c r="C171" s="169" t="s">
        <v>51</v>
      </c>
      <c r="D171" s="57">
        <v>0</v>
      </c>
      <c r="E171" s="57">
        <v>0</v>
      </c>
      <c r="F171" s="57">
        <v>0</v>
      </c>
      <c r="G171" s="57">
        <v>0</v>
      </c>
      <c r="H171" s="148"/>
      <c r="I171" s="148"/>
      <c r="J171" s="148"/>
      <c r="K171" s="148"/>
      <c r="L171" s="57"/>
      <c r="M171" s="57"/>
      <c r="N171" s="57"/>
      <c r="O171" s="57"/>
      <c r="P171" s="57"/>
      <c r="Q171" s="57"/>
      <c r="R171" s="57"/>
      <c r="S171" s="57"/>
      <c r="T171" s="185"/>
    </row>
    <row r="172" spans="1:20" s="175" customFormat="1" ht="12.75" hidden="1">
      <c r="A172" s="233"/>
      <c r="B172" s="229"/>
      <c r="C172" s="169" t="s">
        <v>52</v>
      </c>
      <c r="D172" s="57">
        <v>0</v>
      </c>
      <c r="E172" s="57">
        <v>0</v>
      </c>
      <c r="F172" s="57">
        <v>0</v>
      </c>
      <c r="G172" s="57">
        <v>0</v>
      </c>
      <c r="H172" s="148"/>
      <c r="I172" s="148"/>
      <c r="J172" s="148"/>
      <c r="K172" s="148"/>
      <c r="L172" s="57"/>
      <c r="M172" s="57"/>
      <c r="N172" s="57"/>
      <c r="O172" s="57"/>
      <c r="P172" s="57"/>
      <c r="Q172" s="57"/>
      <c r="R172" s="57"/>
      <c r="S172" s="57"/>
      <c r="T172" s="185"/>
    </row>
    <row r="173" spans="1:20" s="175" customFormat="1" ht="12.75" hidden="1">
      <c r="A173" s="233"/>
      <c r="B173" s="229"/>
      <c r="C173" s="169" t="s">
        <v>53</v>
      </c>
      <c r="D173" s="57">
        <f>'16.ПП3.Трансп.2.Мер.'!G10</f>
        <v>36330740</v>
      </c>
      <c r="E173" s="57">
        <f>'16.ПП3.Трансп.2.Мер.'!H10</f>
        <v>0</v>
      </c>
      <c r="F173" s="57">
        <f>'16.ПП3.Трансп.2.Мер.'!I10</f>
        <v>0</v>
      </c>
      <c r="G173" s="57">
        <f>'16.ПП3.Трансп.2.Мер.'!J10</f>
        <v>36330740</v>
      </c>
      <c r="H173" s="148">
        <f>'ПР2. Пр.1 Распределение. Отч.7'!K68</f>
        <v>0</v>
      </c>
      <c r="I173" s="148">
        <f>'ПР2. Пр.1 Распределение. Отч.7'!L68</f>
        <v>0</v>
      </c>
      <c r="J173" s="148">
        <f>'ПР2. Пр.1 Распределение. Отч.7'!M68</f>
        <v>0</v>
      </c>
      <c r="K173" s="148">
        <f>'ПР2. Пр.1 Распределение. Отч.7'!N68</f>
        <v>0</v>
      </c>
      <c r="L173" s="148">
        <f>'ПР2. Пр.1 Распределение. Отч.7'!O68</f>
        <v>0</v>
      </c>
      <c r="M173" s="148">
        <f>'ПР2. Пр.1 Распределение. Отч.7'!P68</f>
        <v>0</v>
      </c>
      <c r="N173" s="148">
        <f>'ПР2. Пр.1 Распределение. Отч.7'!Q68</f>
        <v>36330740</v>
      </c>
      <c r="O173" s="148">
        <f>'ПР2. Пр.1 Распределение. Отч.7'!R68</f>
        <v>36330740</v>
      </c>
      <c r="P173" s="148">
        <f>'ПР2. Пр.1 Распределение. Отч.7'!S68</f>
        <v>36330740</v>
      </c>
      <c r="Q173" s="148">
        <f>'ПР2. Пр.1 Распределение. Отч.7'!T68</f>
        <v>36330740</v>
      </c>
      <c r="R173" s="148">
        <f>'ПР2. Пр.1 Распределение. Отч.7'!U68</f>
        <v>0</v>
      </c>
      <c r="S173" s="148">
        <f>'ПР2. Пр.1 Распределение. Отч.7'!V68</f>
        <v>0</v>
      </c>
      <c r="T173" s="57"/>
    </row>
    <row r="174" spans="1:20" s="175" customFormat="1" ht="12.75" hidden="1">
      <c r="A174" s="233"/>
      <c r="B174" s="229"/>
      <c r="C174" s="169" t="s">
        <v>54</v>
      </c>
      <c r="D174" s="57">
        <v>0</v>
      </c>
      <c r="E174" s="57">
        <v>0</v>
      </c>
      <c r="F174" s="57">
        <v>0</v>
      </c>
      <c r="G174" s="57">
        <v>0</v>
      </c>
      <c r="H174" s="148"/>
      <c r="I174" s="148"/>
      <c r="J174" s="148"/>
      <c r="K174" s="148"/>
      <c r="L174" s="57"/>
      <c r="M174" s="57"/>
      <c r="N174" s="57"/>
      <c r="O174" s="57"/>
      <c r="P174" s="57"/>
      <c r="Q174" s="57"/>
      <c r="R174" s="57"/>
      <c r="S174" s="57"/>
      <c r="T174" s="185"/>
    </row>
    <row r="175" spans="1:20">
      <c r="A175" s="229" t="s">
        <v>74</v>
      </c>
      <c r="B175" s="229" t="s">
        <v>125</v>
      </c>
      <c r="C175" s="174" t="s">
        <v>62</v>
      </c>
      <c r="D175" s="98">
        <f>D177+D178+D179+D180+D181</f>
        <v>92873777.960000008</v>
      </c>
      <c r="E175" s="98">
        <f t="shared" ref="E175:F175" si="153">E177+E178+E179+E180+E181</f>
        <v>83562886</v>
      </c>
      <c r="F175" s="98">
        <f t="shared" si="153"/>
        <v>83562886</v>
      </c>
      <c r="G175" s="98">
        <f>SUM(D175:F175)</f>
        <v>259999549.96000001</v>
      </c>
      <c r="H175" s="128">
        <f>SUM(H177:H181)</f>
        <v>53379432</v>
      </c>
      <c r="I175" s="128">
        <f t="shared" ref="I175:S175" si="154">SUM(I177:I181)</f>
        <v>53309031</v>
      </c>
      <c r="J175" s="128">
        <f t="shared" si="154"/>
        <v>16614874.17</v>
      </c>
      <c r="K175" s="128">
        <f t="shared" si="154"/>
        <v>15704512.92</v>
      </c>
      <c r="L175" s="128">
        <f t="shared" si="154"/>
        <v>39200112.759999998</v>
      </c>
      <c r="M175" s="128">
        <f t="shared" si="154"/>
        <v>37433448.929999992</v>
      </c>
      <c r="N175" s="128">
        <f t="shared" si="154"/>
        <v>66934192.590000004</v>
      </c>
      <c r="O175" s="128">
        <f t="shared" ref="O175:P175" si="155">SUM(O177:O181)</f>
        <v>64497998.090000004</v>
      </c>
      <c r="P175" s="128">
        <f t="shared" si="155"/>
        <v>92873777.960000008</v>
      </c>
      <c r="Q175" s="128">
        <f t="shared" ref="Q175" si="156">SUM(Q177:Q181)</f>
        <v>91033370.489999995</v>
      </c>
      <c r="R175" s="128">
        <f t="shared" si="154"/>
        <v>83562886</v>
      </c>
      <c r="S175" s="128">
        <f t="shared" si="154"/>
        <v>83562886</v>
      </c>
      <c r="T175" s="245"/>
    </row>
    <row r="176" spans="1:20">
      <c r="A176" s="229"/>
      <c r="B176" s="229"/>
      <c r="C176" s="174" t="s">
        <v>50</v>
      </c>
      <c r="D176" s="98"/>
      <c r="E176" s="98"/>
      <c r="F176" s="98"/>
      <c r="G176" s="98"/>
      <c r="H176" s="128"/>
      <c r="I176" s="128"/>
      <c r="J176" s="128"/>
      <c r="K176" s="128"/>
      <c r="L176" s="98"/>
      <c r="M176" s="98"/>
      <c r="N176" s="98"/>
      <c r="O176" s="98"/>
      <c r="P176" s="98"/>
      <c r="Q176" s="98"/>
      <c r="R176" s="98"/>
      <c r="S176" s="98"/>
      <c r="T176" s="246"/>
    </row>
    <row r="177" spans="1:20">
      <c r="A177" s="229"/>
      <c r="B177" s="229"/>
      <c r="C177" s="190" t="s">
        <v>49</v>
      </c>
      <c r="D177" s="98">
        <f>D184+D191+D198+D205+D212+D219+D226+D233</f>
        <v>0</v>
      </c>
      <c r="E177" s="98">
        <f t="shared" ref="E177:F177" si="157">E184+E191+E198+E205+E212+E219+E226+E233</f>
        <v>0</v>
      </c>
      <c r="F177" s="98">
        <f t="shared" si="157"/>
        <v>0</v>
      </c>
      <c r="G177" s="98">
        <f t="shared" ref="G177:G181" si="158">SUM(D177:F177)</f>
        <v>0</v>
      </c>
      <c r="H177" s="128">
        <f>H184+H191+H198+H205+H212+H219</f>
        <v>0</v>
      </c>
      <c r="I177" s="128">
        <f>I184+I191+I198+I205+I212+I219+I226+I233</f>
        <v>0</v>
      </c>
      <c r="J177" s="128">
        <f t="shared" ref="J177:S177" si="159">J184+J191+J198+J205+J212+J219+J226+J233</f>
        <v>0</v>
      </c>
      <c r="K177" s="128">
        <f t="shared" si="159"/>
        <v>0</v>
      </c>
      <c r="L177" s="128">
        <f t="shared" si="159"/>
        <v>0</v>
      </c>
      <c r="M177" s="128">
        <f t="shared" si="159"/>
        <v>0</v>
      </c>
      <c r="N177" s="128">
        <f t="shared" si="159"/>
        <v>0</v>
      </c>
      <c r="O177" s="128">
        <f t="shared" ref="O177:P177" si="160">O184+O191+O198+O205+O212+O219+O226+O233</f>
        <v>0</v>
      </c>
      <c r="P177" s="128">
        <f t="shared" si="160"/>
        <v>0</v>
      </c>
      <c r="Q177" s="128">
        <f t="shared" ref="Q177" si="161">Q184+Q191+Q198+Q205+Q212+Q219+Q226+Q233</f>
        <v>0</v>
      </c>
      <c r="R177" s="128">
        <f t="shared" si="159"/>
        <v>0</v>
      </c>
      <c r="S177" s="128">
        <f t="shared" si="159"/>
        <v>0</v>
      </c>
      <c r="T177" s="246"/>
    </row>
    <row r="178" spans="1:20">
      <c r="A178" s="229"/>
      <c r="B178" s="229"/>
      <c r="C178" s="174" t="s">
        <v>51</v>
      </c>
      <c r="D178" s="98">
        <f t="shared" ref="D178:F178" si="162">D185+D192+D199+D206+D213+D220+D227+D234</f>
        <v>3700000</v>
      </c>
      <c r="E178" s="98">
        <f t="shared" si="162"/>
        <v>0</v>
      </c>
      <c r="F178" s="98">
        <f t="shared" si="162"/>
        <v>0</v>
      </c>
      <c r="G178" s="98">
        <f t="shared" si="158"/>
        <v>3700000</v>
      </c>
      <c r="H178" s="128">
        <f t="shared" ref="H178" si="163">H185+H192+H199+H206+H213+H220</f>
        <v>0</v>
      </c>
      <c r="I178" s="128">
        <f t="shared" ref="I178:S181" si="164">I185+I192+I199+I206+I213+I220+I227+I234</f>
        <v>0</v>
      </c>
      <c r="J178" s="128">
        <f t="shared" si="164"/>
        <v>0</v>
      </c>
      <c r="K178" s="128">
        <f t="shared" si="164"/>
        <v>0</v>
      </c>
      <c r="L178" s="128">
        <f t="shared" si="164"/>
        <v>0</v>
      </c>
      <c r="M178" s="128">
        <f t="shared" si="164"/>
        <v>0</v>
      </c>
      <c r="N178" s="128">
        <f t="shared" si="164"/>
        <v>0</v>
      </c>
      <c r="O178" s="128">
        <f t="shared" ref="O178:P178" si="165">O185+O192+O199+O206+O213+O220+O227+O234</f>
        <v>0</v>
      </c>
      <c r="P178" s="128">
        <f t="shared" si="165"/>
        <v>3700000</v>
      </c>
      <c r="Q178" s="128">
        <f t="shared" ref="Q178" si="166">Q185+Q192+Q199+Q206+Q213+Q220+Q227+Q234</f>
        <v>3681500</v>
      </c>
      <c r="R178" s="128">
        <f t="shared" si="164"/>
        <v>0</v>
      </c>
      <c r="S178" s="128">
        <f t="shared" si="164"/>
        <v>0</v>
      </c>
      <c r="T178" s="246"/>
    </row>
    <row r="179" spans="1:20">
      <c r="A179" s="229"/>
      <c r="B179" s="229"/>
      <c r="C179" s="110" t="s">
        <v>52</v>
      </c>
      <c r="D179" s="98">
        <f t="shared" ref="D179:F179" si="167">D186+D193+D200+D207+D214+D221+D228+D235</f>
        <v>0</v>
      </c>
      <c r="E179" s="98">
        <f t="shared" si="167"/>
        <v>0</v>
      </c>
      <c r="F179" s="98">
        <f t="shared" si="167"/>
        <v>0</v>
      </c>
      <c r="G179" s="98">
        <f t="shared" si="158"/>
        <v>0</v>
      </c>
      <c r="H179" s="128">
        <f t="shared" ref="H179" si="168">H186+H193+H200+H207+H214+H221</f>
        <v>0</v>
      </c>
      <c r="I179" s="128">
        <f t="shared" si="164"/>
        <v>0</v>
      </c>
      <c r="J179" s="128">
        <f t="shared" si="164"/>
        <v>0</v>
      </c>
      <c r="K179" s="128">
        <f t="shared" si="164"/>
        <v>0</v>
      </c>
      <c r="L179" s="128">
        <f t="shared" si="164"/>
        <v>0</v>
      </c>
      <c r="M179" s="128">
        <f t="shared" si="164"/>
        <v>0</v>
      </c>
      <c r="N179" s="128">
        <f t="shared" si="164"/>
        <v>0</v>
      </c>
      <c r="O179" s="128">
        <f t="shared" ref="O179:P179" si="169">O186+O193+O200+O207+O214+O221+O228+O235</f>
        <v>0</v>
      </c>
      <c r="P179" s="128">
        <f t="shared" si="169"/>
        <v>0</v>
      </c>
      <c r="Q179" s="128">
        <f t="shared" ref="Q179" si="170">Q186+Q193+Q200+Q207+Q214+Q221+Q228+Q235</f>
        <v>0</v>
      </c>
      <c r="R179" s="128">
        <f t="shared" si="164"/>
        <v>0</v>
      </c>
      <c r="S179" s="128">
        <f t="shared" si="164"/>
        <v>0</v>
      </c>
      <c r="T179" s="246"/>
    </row>
    <row r="180" spans="1:20">
      <c r="A180" s="229"/>
      <c r="B180" s="229"/>
      <c r="C180" s="174" t="s">
        <v>53</v>
      </c>
      <c r="D180" s="98">
        <f t="shared" ref="D180:F180" si="171">D187+D194+D201+D208+D215+D222+D229+D236</f>
        <v>89173777.960000008</v>
      </c>
      <c r="E180" s="98">
        <f t="shared" si="171"/>
        <v>83562886</v>
      </c>
      <c r="F180" s="98">
        <f t="shared" si="171"/>
        <v>83562886</v>
      </c>
      <c r="G180" s="98">
        <f t="shared" si="158"/>
        <v>256299549.96000001</v>
      </c>
      <c r="H180" s="128">
        <f t="shared" ref="H180" si="172">H187+H194+H201+H208+H215+H222</f>
        <v>53379432</v>
      </c>
      <c r="I180" s="128">
        <f t="shared" si="164"/>
        <v>53309031</v>
      </c>
      <c r="J180" s="128">
        <f t="shared" si="164"/>
        <v>16614874.17</v>
      </c>
      <c r="K180" s="128">
        <f t="shared" si="164"/>
        <v>15704512.92</v>
      </c>
      <c r="L180" s="128">
        <f t="shared" si="164"/>
        <v>39200112.759999998</v>
      </c>
      <c r="M180" s="128">
        <f t="shared" si="164"/>
        <v>37433448.929999992</v>
      </c>
      <c r="N180" s="128">
        <f t="shared" si="164"/>
        <v>66934192.590000004</v>
      </c>
      <c r="O180" s="128">
        <f t="shared" ref="O180:P180" si="173">O187+O194+O201+O208+O215+O222+O229+O236</f>
        <v>64497998.090000004</v>
      </c>
      <c r="P180" s="128">
        <f t="shared" si="173"/>
        <v>89173777.960000008</v>
      </c>
      <c r="Q180" s="128">
        <f t="shared" ref="Q180" si="174">Q187+Q194+Q201+Q208+Q215+Q222+Q229+Q236</f>
        <v>87351870.489999995</v>
      </c>
      <c r="R180" s="128">
        <f t="shared" si="164"/>
        <v>83562886</v>
      </c>
      <c r="S180" s="128">
        <f t="shared" si="164"/>
        <v>83562886</v>
      </c>
      <c r="T180" s="246"/>
    </row>
    <row r="181" spans="1:20">
      <c r="A181" s="229"/>
      <c r="B181" s="229"/>
      <c r="C181" s="174" t="s">
        <v>54</v>
      </c>
      <c r="D181" s="98">
        <f t="shared" ref="D181:F181" si="175">D188+D195+D202+D209+D216+D223+D230+D237</f>
        <v>0</v>
      </c>
      <c r="E181" s="98">
        <f t="shared" si="175"/>
        <v>0</v>
      </c>
      <c r="F181" s="98">
        <f t="shared" si="175"/>
        <v>0</v>
      </c>
      <c r="G181" s="98">
        <f t="shared" si="158"/>
        <v>0</v>
      </c>
      <c r="H181" s="128">
        <f t="shared" ref="H181" si="176">H188+H195+H202+H209+H216+H223</f>
        <v>0</v>
      </c>
      <c r="I181" s="128">
        <f t="shared" si="164"/>
        <v>0</v>
      </c>
      <c r="J181" s="128">
        <f t="shared" si="164"/>
        <v>0</v>
      </c>
      <c r="K181" s="128">
        <f t="shared" si="164"/>
        <v>0</v>
      </c>
      <c r="L181" s="128">
        <f t="shared" si="164"/>
        <v>0</v>
      </c>
      <c r="M181" s="128">
        <f t="shared" si="164"/>
        <v>0</v>
      </c>
      <c r="N181" s="128">
        <f t="shared" si="164"/>
        <v>0</v>
      </c>
      <c r="O181" s="128">
        <f t="shared" ref="O181:P181" si="177">O188+O195+O202+O209+O216+O223+O230+O237</f>
        <v>0</v>
      </c>
      <c r="P181" s="128">
        <f t="shared" si="177"/>
        <v>0</v>
      </c>
      <c r="Q181" s="128">
        <f t="shared" ref="Q181" si="178">Q188+Q195+Q202+Q209+Q216+Q223+Q230+Q237</f>
        <v>0</v>
      </c>
      <c r="R181" s="128">
        <f t="shared" si="164"/>
        <v>0</v>
      </c>
      <c r="S181" s="128">
        <f t="shared" si="164"/>
        <v>0</v>
      </c>
      <c r="T181" s="247"/>
    </row>
    <row r="182" spans="1:20" hidden="1">
      <c r="A182" s="241" t="s">
        <v>75</v>
      </c>
      <c r="B182" s="241" t="s">
        <v>138</v>
      </c>
      <c r="C182" s="174" t="s">
        <v>62</v>
      </c>
      <c r="D182" s="98">
        <f>D184+D185+D186+D187+D188</f>
        <v>44034421.840000004</v>
      </c>
      <c r="E182" s="98">
        <f t="shared" ref="E182:G182" si="179">E184+E185+E186+E187+E188</f>
        <v>40799456</v>
      </c>
      <c r="F182" s="98">
        <f t="shared" si="179"/>
        <v>40799456</v>
      </c>
      <c r="G182" s="98">
        <f t="shared" si="179"/>
        <v>125633333.84</v>
      </c>
      <c r="H182" s="128">
        <f>SUM(H184:H188)</f>
        <v>39731377</v>
      </c>
      <c r="I182" s="128">
        <f t="shared" ref="I182:S182" si="180">SUM(I184:I188)</f>
        <v>39731377</v>
      </c>
      <c r="J182" s="128">
        <f t="shared" si="180"/>
        <v>10408277</v>
      </c>
      <c r="K182" s="128">
        <f t="shared" si="180"/>
        <v>10390756.33</v>
      </c>
      <c r="L182" s="128">
        <f t="shared" si="180"/>
        <v>22262400.84</v>
      </c>
      <c r="M182" s="128">
        <f t="shared" si="180"/>
        <v>20560915.059999999</v>
      </c>
      <c r="N182" s="128">
        <f t="shared" si="180"/>
        <v>31104409.240000002</v>
      </c>
      <c r="O182" s="128">
        <f t="shared" si="180"/>
        <v>31104409.240000002</v>
      </c>
      <c r="P182" s="128">
        <f t="shared" si="180"/>
        <v>44034421.840000004</v>
      </c>
      <c r="Q182" s="128">
        <f t="shared" si="180"/>
        <v>42468633.579999998</v>
      </c>
      <c r="R182" s="128">
        <f t="shared" si="180"/>
        <v>40799456</v>
      </c>
      <c r="S182" s="128">
        <f t="shared" si="180"/>
        <v>40799456</v>
      </c>
      <c r="T182" s="245"/>
    </row>
    <row r="183" spans="1:20" s="175" customFormat="1" ht="12.75" hidden="1">
      <c r="A183" s="242"/>
      <c r="B183" s="241"/>
      <c r="C183" s="169" t="s">
        <v>50</v>
      </c>
      <c r="D183" s="57"/>
      <c r="E183" s="57"/>
      <c r="F183" s="57"/>
      <c r="G183" s="57"/>
      <c r="H183" s="147"/>
      <c r="I183" s="147"/>
      <c r="J183" s="147"/>
      <c r="K183" s="147"/>
      <c r="L183" s="185"/>
      <c r="M183" s="185"/>
      <c r="N183" s="185"/>
      <c r="O183" s="185"/>
      <c r="P183" s="57"/>
      <c r="Q183" s="57"/>
      <c r="R183" s="57"/>
      <c r="S183" s="57"/>
      <c r="T183" s="246"/>
    </row>
    <row r="184" spans="1:20" s="175" customFormat="1" ht="12.75" hidden="1">
      <c r="A184" s="242"/>
      <c r="B184" s="241"/>
      <c r="C184" s="191" t="s">
        <v>49</v>
      </c>
      <c r="D184" s="57">
        <v>0</v>
      </c>
      <c r="E184" s="57">
        <v>0</v>
      </c>
      <c r="F184" s="57">
        <v>0</v>
      </c>
      <c r="G184" s="57">
        <v>0</v>
      </c>
      <c r="H184" s="147"/>
      <c r="I184" s="147"/>
      <c r="J184" s="147"/>
      <c r="K184" s="147"/>
      <c r="L184" s="185"/>
      <c r="M184" s="185"/>
      <c r="N184" s="185"/>
      <c r="O184" s="185"/>
      <c r="P184" s="57"/>
      <c r="Q184" s="57"/>
      <c r="R184" s="57"/>
      <c r="S184" s="57"/>
      <c r="T184" s="246"/>
    </row>
    <row r="185" spans="1:20" s="175" customFormat="1" ht="12.75" hidden="1">
      <c r="A185" s="242"/>
      <c r="B185" s="241"/>
      <c r="C185" s="169" t="s">
        <v>51</v>
      </c>
      <c r="D185" s="57">
        <v>0</v>
      </c>
      <c r="E185" s="57">
        <v>0</v>
      </c>
      <c r="F185" s="57">
        <v>0</v>
      </c>
      <c r="G185" s="57">
        <v>0</v>
      </c>
      <c r="H185" s="147"/>
      <c r="I185" s="147"/>
      <c r="J185" s="147"/>
      <c r="K185" s="147"/>
      <c r="L185" s="185"/>
      <c r="M185" s="185"/>
      <c r="N185" s="185"/>
      <c r="O185" s="185"/>
      <c r="P185" s="57"/>
      <c r="Q185" s="57"/>
      <c r="R185" s="57"/>
      <c r="S185" s="57"/>
      <c r="T185" s="246"/>
    </row>
    <row r="186" spans="1:20" s="175" customFormat="1" ht="12.75" hidden="1">
      <c r="A186" s="242"/>
      <c r="B186" s="241"/>
      <c r="C186" s="169" t="s">
        <v>52</v>
      </c>
      <c r="D186" s="57">
        <v>0</v>
      </c>
      <c r="E186" s="57">
        <v>0</v>
      </c>
      <c r="F186" s="57">
        <v>0</v>
      </c>
      <c r="G186" s="57">
        <v>0</v>
      </c>
      <c r="H186" s="147"/>
      <c r="I186" s="147"/>
      <c r="J186" s="147"/>
      <c r="K186" s="147"/>
      <c r="L186" s="185"/>
      <c r="M186" s="185"/>
      <c r="N186" s="185"/>
      <c r="O186" s="185"/>
      <c r="P186" s="57"/>
      <c r="Q186" s="57"/>
      <c r="R186" s="57"/>
      <c r="S186" s="57"/>
      <c r="T186" s="246"/>
    </row>
    <row r="187" spans="1:20" s="175" customFormat="1" ht="12.75" hidden="1">
      <c r="A187" s="242"/>
      <c r="B187" s="241"/>
      <c r="C187" s="169" t="s">
        <v>53</v>
      </c>
      <c r="D187" s="57">
        <f>'19.ПП4.Благ.2.Мер.'!G9+'19.ПП4.Благ.2.Мер.'!G10</f>
        <v>44034421.840000004</v>
      </c>
      <c r="E187" s="57">
        <f>'19.ПП4.Благ.2.Мер.'!H9+'19.ПП4.Благ.2.Мер.'!H10</f>
        <v>40799456</v>
      </c>
      <c r="F187" s="57">
        <f>'19.ПП4.Благ.2.Мер.'!I9+'19.ПП4.Благ.2.Мер.'!I10</f>
        <v>40799456</v>
      </c>
      <c r="G187" s="57">
        <f>'19.ПП4.Благ.2.Мер.'!J9+'19.ПП4.Благ.2.Мер.'!J10</f>
        <v>125633333.84</v>
      </c>
      <c r="H187" s="148">
        <f>'ПР2. Пр.1 Распределение. Отч.7'!K72</f>
        <v>39731377</v>
      </c>
      <c r="I187" s="148">
        <f>'ПР2. Пр.1 Распределение. Отч.7'!L72</f>
        <v>39731377</v>
      </c>
      <c r="J187" s="148">
        <f>'ПР2. Пр.1 Распределение. Отч.7'!M72</f>
        <v>10408277</v>
      </c>
      <c r="K187" s="148">
        <f>'ПР2. Пр.1 Распределение. Отч.7'!N72</f>
        <v>10390756.33</v>
      </c>
      <c r="L187" s="148">
        <f>'ПР2. Пр.1 Распределение. Отч.7'!O72</f>
        <v>22262400.84</v>
      </c>
      <c r="M187" s="148">
        <f>'ПР2. Пр.1 Распределение. Отч.7'!P72</f>
        <v>20560915.059999999</v>
      </c>
      <c r="N187" s="148">
        <f>'ПР2. Пр.1 Распределение. Отч.7'!Q72</f>
        <v>31104409.240000002</v>
      </c>
      <c r="O187" s="148">
        <f>'ПР2. Пр.1 Распределение. Отч.7'!R72</f>
        <v>31104409.240000002</v>
      </c>
      <c r="P187" s="148">
        <f>'ПР2. Пр.1 Распределение. Отч.7'!S72</f>
        <v>44034421.840000004</v>
      </c>
      <c r="Q187" s="148">
        <f>'ПР2. Пр.1 Распределение. Отч.7'!T72</f>
        <v>42468633.579999998</v>
      </c>
      <c r="R187" s="148">
        <f>'ПР2. Пр.1 Распределение. Отч.7'!U72</f>
        <v>40799456</v>
      </c>
      <c r="S187" s="148">
        <f>'ПР2. Пр.1 Распределение. Отч.7'!V72</f>
        <v>40799456</v>
      </c>
      <c r="T187" s="246"/>
    </row>
    <row r="188" spans="1:20" s="175" customFormat="1" ht="12.75" hidden="1">
      <c r="A188" s="242"/>
      <c r="B188" s="241"/>
      <c r="C188" s="169" t="s">
        <v>54</v>
      </c>
      <c r="D188" s="57">
        <v>0</v>
      </c>
      <c r="E188" s="57">
        <v>0</v>
      </c>
      <c r="F188" s="57">
        <v>0</v>
      </c>
      <c r="G188" s="57">
        <v>0</v>
      </c>
      <c r="H188" s="147"/>
      <c r="I188" s="147"/>
      <c r="J188" s="147"/>
      <c r="K188" s="147"/>
      <c r="L188" s="185"/>
      <c r="M188" s="185"/>
      <c r="N188" s="185"/>
      <c r="O188" s="185"/>
      <c r="P188" s="57"/>
      <c r="Q188" s="57"/>
      <c r="R188" s="57"/>
      <c r="S188" s="57"/>
      <c r="T188" s="247"/>
    </row>
    <row r="189" spans="1:20" hidden="1">
      <c r="A189" s="241" t="s">
        <v>76</v>
      </c>
      <c r="B189" s="241" t="s">
        <v>67</v>
      </c>
      <c r="C189" s="174" t="s">
        <v>62</v>
      </c>
      <c r="D189" s="98">
        <f>D191+D192+D193+D194+D195</f>
        <v>13548055</v>
      </c>
      <c r="E189" s="98">
        <f t="shared" ref="E189:G189" si="181">E191+E192+E193+E194+E195</f>
        <v>13548055</v>
      </c>
      <c r="F189" s="98">
        <f t="shared" si="181"/>
        <v>13548055</v>
      </c>
      <c r="G189" s="98">
        <f t="shared" si="181"/>
        <v>40644165</v>
      </c>
      <c r="H189" s="128">
        <f>SUM(H191:H195)</f>
        <v>13548055</v>
      </c>
      <c r="I189" s="128">
        <f t="shared" ref="I189:S189" si="182">SUM(I191:I195)</f>
        <v>13519254</v>
      </c>
      <c r="J189" s="128">
        <f t="shared" si="182"/>
        <v>2406597.17</v>
      </c>
      <c r="K189" s="128">
        <f t="shared" si="182"/>
        <v>2264557.9900000002</v>
      </c>
      <c r="L189" s="128">
        <f t="shared" si="182"/>
        <v>5751224.9199999999</v>
      </c>
      <c r="M189" s="128">
        <f t="shared" si="182"/>
        <v>5751224.9199999999</v>
      </c>
      <c r="N189" s="128">
        <f t="shared" si="182"/>
        <v>10839724.1</v>
      </c>
      <c r="O189" s="128">
        <f t="shared" si="182"/>
        <v>10771114.49</v>
      </c>
      <c r="P189" s="128">
        <f t="shared" si="182"/>
        <v>13548055</v>
      </c>
      <c r="Q189" s="128">
        <f t="shared" si="182"/>
        <v>13377256.43</v>
      </c>
      <c r="R189" s="128">
        <f t="shared" si="182"/>
        <v>13548055</v>
      </c>
      <c r="S189" s="128">
        <f t="shared" si="182"/>
        <v>13548055</v>
      </c>
      <c r="T189" s="245"/>
    </row>
    <row r="190" spans="1:20" s="175" customFormat="1" ht="12.75" hidden="1">
      <c r="A190" s="241"/>
      <c r="B190" s="241"/>
      <c r="C190" s="169" t="s">
        <v>50</v>
      </c>
      <c r="D190" s="57"/>
      <c r="E190" s="57"/>
      <c r="F190" s="57"/>
      <c r="G190" s="57"/>
      <c r="H190" s="147"/>
      <c r="I190" s="147"/>
      <c r="J190" s="147"/>
      <c r="K190" s="147"/>
      <c r="L190" s="185"/>
      <c r="M190" s="185"/>
      <c r="N190" s="185"/>
      <c r="O190" s="185"/>
      <c r="P190" s="57"/>
      <c r="Q190" s="57"/>
      <c r="R190" s="57"/>
      <c r="S190" s="57"/>
      <c r="T190" s="246"/>
    </row>
    <row r="191" spans="1:20" s="175" customFormat="1" ht="12.75" hidden="1">
      <c r="A191" s="241"/>
      <c r="B191" s="241"/>
      <c r="C191" s="191" t="s">
        <v>49</v>
      </c>
      <c r="D191" s="57">
        <v>0</v>
      </c>
      <c r="E191" s="57">
        <v>0</v>
      </c>
      <c r="F191" s="57">
        <v>0</v>
      </c>
      <c r="G191" s="57">
        <v>0</v>
      </c>
      <c r="H191" s="147"/>
      <c r="I191" s="147"/>
      <c r="J191" s="147"/>
      <c r="K191" s="147"/>
      <c r="L191" s="185"/>
      <c r="M191" s="185"/>
      <c r="N191" s="185"/>
      <c r="O191" s="185"/>
      <c r="P191" s="57"/>
      <c r="Q191" s="57"/>
      <c r="R191" s="57"/>
      <c r="S191" s="57"/>
      <c r="T191" s="246"/>
    </row>
    <row r="192" spans="1:20" s="175" customFormat="1" ht="12.75" hidden="1">
      <c r="A192" s="241"/>
      <c r="B192" s="241"/>
      <c r="C192" s="169" t="s">
        <v>51</v>
      </c>
      <c r="D192" s="57">
        <v>0</v>
      </c>
      <c r="E192" s="57">
        <v>0</v>
      </c>
      <c r="F192" s="57">
        <v>0</v>
      </c>
      <c r="G192" s="57">
        <v>0</v>
      </c>
      <c r="H192" s="147"/>
      <c r="I192" s="147"/>
      <c r="J192" s="147"/>
      <c r="K192" s="147"/>
      <c r="L192" s="185"/>
      <c r="M192" s="185"/>
      <c r="N192" s="185"/>
      <c r="O192" s="185"/>
      <c r="P192" s="57"/>
      <c r="Q192" s="57"/>
      <c r="R192" s="57"/>
      <c r="S192" s="57"/>
      <c r="T192" s="246"/>
    </row>
    <row r="193" spans="1:20" s="175" customFormat="1" ht="12.75" hidden="1">
      <c r="A193" s="241"/>
      <c r="B193" s="241"/>
      <c r="C193" s="169" t="s">
        <v>52</v>
      </c>
      <c r="D193" s="57">
        <v>0</v>
      </c>
      <c r="E193" s="57">
        <v>0</v>
      </c>
      <c r="F193" s="57">
        <v>0</v>
      </c>
      <c r="G193" s="57">
        <v>0</v>
      </c>
      <c r="H193" s="147"/>
      <c r="I193" s="147"/>
      <c r="J193" s="147"/>
      <c r="K193" s="147"/>
      <c r="L193" s="185"/>
      <c r="M193" s="185"/>
      <c r="N193" s="185"/>
      <c r="O193" s="185"/>
      <c r="P193" s="57"/>
      <c r="Q193" s="57"/>
      <c r="R193" s="57"/>
      <c r="S193" s="57"/>
      <c r="T193" s="246"/>
    </row>
    <row r="194" spans="1:20" s="175" customFormat="1" ht="12.75" hidden="1">
      <c r="A194" s="241"/>
      <c r="B194" s="241"/>
      <c r="C194" s="169" t="s">
        <v>53</v>
      </c>
      <c r="D194" s="57">
        <f>'19.ПП4.Благ.2.Мер.'!G11+'19.ПП4.Благ.2.Мер.'!G12</f>
        <v>13548055</v>
      </c>
      <c r="E194" s="57">
        <f>'19.ПП4.Благ.2.Мер.'!H11+'19.ПП4.Благ.2.Мер.'!H12</f>
        <v>13548055</v>
      </c>
      <c r="F194" s="57">
        <f>'19.ПП4.Благ.2.Мер.'!I11+'19.ПП4.Благ.2.Мер.'!I12</f>
        <v>13548055</v>
      </c>
      <c r="G194" s="57">
        <f>'19.ПП4.Благ.2.Мер.'!J11+'19.ПП4.Благ.2.Мер.'!J12</f>
        <v>40644165</v>
      </c>
      <c r="H194" s="148">
        <f>'ПР2. Пр.1 Распределение. Отч.7'!K76</f>
        <v>13548055</v>
      </c>
      <c r="I194" s="148">
        <f>'ПР2. Пр.1 Распределение. Отч.7'!L76</f>
        <v>13519254</v>
      </c>
      <c r="J194" s="148">
        <f>'ПР2. Пр.1 Распределение. Отч.7'!M76</f>
        <v>2406597.17</v>
      </c>
      <c r="K194" s="148">
        <f>'ПР2. Пр.1 Распределение. Отч.7'!N76</f>
        <v>2264557.9900000002</v>
      </c>
      <c r="L194" s="148">
        <f>'ПР2. Пр.1 Распределение. Отч.7'!O76</f>
        <v>5751224.9199999999</v>
      </c>
      <c r="M194" s="148">
        <f>'ПР2. Пр.1 Распределение. Отч.7'!P76</f>
        <v>5751224.9199999999</v>
      </c>
      <c r="N194" s="148">
        <f>'ПР2. Пр.1 Распределение. Отч.7'!Q76</f>
        <v>10839724.1</v>
      </c>
      <c r="O194" s="148">
        <f>'ПР2. Пр.1 Распределение. Отч.7'!R76</f>
        <v>10771114.49</v>
      </c>
      <c r="P194" s="148">
        <f>'ПР2. Пр.1 Распределение. Отч.7'!S76</f>
        <v>13548055</v>
      </c>
      <c r="Q194" s="148">
        <f>'ПР2. Пр.1 Распределение. Отч.7'!T76</f>
        <v>13377256.43</v>
      </c>
      <c r="R194" s="148">
        <f>'ПР2. Пр.1 Распределение. Отч.7'!U76</f>
        <v>13548055</v>
      </c>
      <c r="S194" s="148">
        <f>'ПР2. Пр.1 Распределение. Отч.7'!V76</f>
        <v>13548055</v>
      </c>
      <c r="T194" s="246"/>
    </row>
    <row r="195" spans="1:20" s="175" customFormat="1" ht="12.75" hidden="1">
      <c r="A195" s="241"/>
      <c r="B195" s="241"/>
      <c r="C195" s="169" t="s">
        <v>54</v>
      </c>
      <c r="D195" s="57">
        <v>0</v>
      </c>
      <c r="E195" s="57">
        <v>0</v>
      </c>
      <c r="F195" s="57">
        <v>0</v>
      </c>
      <c r="G195" s="57">
        <v>0</v>
      </c>
      <c r="H195" s="147"/>
      <c r="I195" s="147"/>
      <c r="J195" s="147"/>
      <c r="K195" s="147"/>
      <c r="L195" s="185"/>
      <c r="M195" s="185"/>
      <c r="N195" s="185"/>
      <c r="O195" s="185"/>
      <c r="P195" s="57"/>
      <c r="Q195" s="57"/>
      <c r="R195" s="57"/>
      <c r="S195" s="57"/>
      <c r="T195" s="247"/>
    </row>
    <row r="196" spans="1:20" hidden="1">
      <c r="A196" s="241" t="s">
        <v>139</v>
      </c>
      <c r="B196" s="241" t="s">
        <v>68</v>
      </c>
      <c r="C196" s="174" t="s">
        <v>62</v>
      </c>
      <c r="D196" s="98">
        <f>D198+D199+D200+D201+D202</f>
        <v>325995</v>
      </c>
      <c r="E196" s="98">
        <f t="shared" ref="E196:G196" si="183">E198+E199+E200+E201+E202</f>
        <v>325995</v>
      </c>
      <c r="F196" s="98">
        <f t="shared" si="183"/>
        <v>325995</v>
      </c>
      <c r="G196" s="98">
        <f t="shared" si="183"/>
        <v>977985</v>
      </c>
      <c r="H196" s="128">
        <f>SUM(H198:H202)</f>
        <v>0</v>
      </c>
      <c r="I196" s="128">
        <f t="shared" ref="I196:S196" si="184">SUM(I198:I202)</f>
        <v>0</v>
      </c>
      <c r="J196" s="128">
        <f t="shared" si="184"/>
        <v>0</v>
      </c>
      <c r="K196" s="128">
        <f t="shared" si="184"/>
        <v>0</v>
      </c>
      <c r="L196" s="128">
        <f t="shared" si="184"/>
        <v>80000</v>
      </c>
      <c r="M196" s="128">
        <f t="shared" si="184"/>
        <v>48000</v>
      </c>
      <c r="N196" s="128">
        <f t="shared" si="184"/>
        <v>226095</v>
      </c>
      <c r="O196" s="128">
        <f t="shared" si="184"/>
        <v>225995.1</v>
      </c>
      <c r="P196" s="128">
        <f t="shared" si="184"/>
        <v>325995</v>
      </c>
      <c r="Q196" s="128">
        <f t="shared" si="184"/>
        <v>325995</v>
      </c>
      <c r="R196" s="128">
        <f t="shared" si="184"/>
        <v>325995</v>
      </c>
      <c r="S196" s="128">
        <f t="shared" si="184"/>
        <v>325995</v>
      </c>
      <c r="T196" s="245"/>
    </row>
    <row r="197" spans="1:20" s="175" customFormat="1" ht="12.75" hidden="1">
      <c r="A197" s="242"/>
      <c r="B197" s="241"/>
      <c r="C197" s="169" t="s">
        <v>50</v>
      </c>
      <c r="D197" s="57"/>
      <c r="E197" s="57"/>
      <c r="F197" s="57"/>
      <c r="G197" s="57"/>
      <c r="H197" s="185"/>
      <c r="I197" s="185"/>
      <c r="J197" s="185"/>
      <c r="K197" s="185"/>
      <c r="L197" s="185"/>
      <c r="M197" s="185"/>
      <c r="N197" s="185"/>
      <c r="O197" s="185"/>
      <c r="P197" s="57"/>
      <c r="Q197" s="57"/>
      <c r="R197" s="57"/>
      <c r="S197" s="57"/>
      <c r="T197" s="246"/>
    </row>
    <row r="198" spans="1:20" s="175" customFormat="1" ht="12.75" hidden="1">
      <c r="A198" s="242"/>
      <c r="B198" s="241"/>
      <c r="C198" s="191" t="s">
        <v>49</v>
      </c>
      <c r="D198" s="57">
        <v>0</v>
      </c>
      <c r="E198" s="57">
        <v>0</v>
      </c>
      <c r="F198" s="57">
        <v>0</v>
      </c>
      <c r="G198" s="57">
        <v>0</v>
      </c>
      <c r="H198" s="147"/>
      <c r="I198" s="147"/>
      <c r="J198" s="147"/>
      <c r="K198" s="147"/>
      <c r="L198" s="185"/>
      <c r="M198" s="185"/>
      <c r="N198" s="185"/>
      <c r="O198" s="185"/>
      <c r="P198" s="57"/>
      <c r="Q198" s="57"/>
      <c r="R198" s="57"/>
      <c r="S198" s="57"/>
      <c r="T198" s="246"/>
    </row>
    <row r="199" spans="1:20" s="175" customFormat="1" ht="12.75" hidden="1">
      <c r="A199" s="242"/>
      <c r="B199" s="241"/>
      <c r="C199" s="169" t="s">
        <v>51</v>
      </c>
      <c r="D199" s="57">
        <v>0</v>
      </c>
      <c r="E199" s="57">
        <v>0</v>
      </c>
      <c r="F199" s="57">
        <v>0</v>
      </c>
      <c r="G199" s="57">
        <v>0</v>
      </c>
      <c r="H199" s="147"/>
      <c r="I199" s="147"/>
      <c r="J199" s="147"/>
      <c r="K199" s="147"/>
      <c r="L199" s="185"/>
      <c r="M199" s="185"/>
      <c r="N199" s="185"/>
      <c r="O199" s="185"/>
      <c r="P199" s="57"/>
      <c r="Q199" s="57"/>
      <c r="R199" s="57"/>
      <c r="S199" s="57"/>
      <c r="T199" s="246"/>
    </row>
    <row r="200" spans="1:20" s="175" customFormat="1" ht="12.75" hidden="1">
      <c r="A200" s="242"/>
      <c r="B200" s="241"/>
      <c r="C200" s="169" t="s">
        <v>52</v>
      </c>
      <c r="D200" s="57">
        <v>0</v>
      </c>
      <c r="E200" s="57">
        <v>0</v>
      </c>
      <c r="F200" s="57">
        <v>0</v>
      </c>
      <c r="G200" s="57">
        <v>0</v>
      </c>
      <c r="H200" s="147"/>
      <c r="I200" s="147"/>
      <c r="J200" s="147"/>
      <c r="K200" s="147"/>
      <c r="L200" s="185"/>
      <c r="M200" s="185"/>
      <c r="N200" s="185"/>
      <c r="O200" s="185"/>
      <c r="P200" s="57"/>
      <c r="Q200" s="57"/>
      <c r="R200" s="57"/>
      <c r="S200" s="57"/>
      <c r="T200" s="246"/>
    </row>
    <row r="201" spans="1:20" s="175" customFormat="1" ht="12.75" hidden="1">
      <c r="A201" s="242"/>
      <c r="B201" s="241"/>
      <c r="C201" s="169" t="s">
        <v>53</v>
      </c>
      <c r="D201" s="57">
        <f>'19.ПП4.Благ.2.Мер.'!G13</f>
        <v>325995</v>
      </c>
      <c r="E201" s="57">
        <f>'19.ПП4.Благ.2.Мер.'!H13</f>
        <v>325995</v>
      </c>
      <c r="F201" s="57">
        <f>'19.ПП4.Благ.2.Мер.'!I13</f>
        <v>325995</v>
      </c>
      <c r="G201" s="57">
        <f>'19.ПП4.Благ.2.Мер.'!J13</f>
        <v>977985</v>
      </c>
      <c r="H201" s="148">
        <f>'ПР2. Пр.1 Распределение. Отч.7'!K80</f>
        <v>0</v>
      </c>
      <c r="I201" s="148">
        <f>'ПР2. Пр.1 Распределение. Отч.7'!L80</f>
        <v>0</v>
      </c>
      <c r="J201" s="148">
        <f>'ПР2. Пр.1 Распределение. Отч.7'!M80</f>
        <v>0</v>
      </c>
      <c r="K201" s="148">
        <f>'ПР2. Пр.1 Распределение. Отч.7'!N80</f>
        <v>0</v>
      </c>
      <c r="L201" s="148">
        <f>'ПР2. Пр.1 Распределение. Отч.7'!O80</f>
        <v>80000</v>
      </c>
      <c r="M201" s="148">
        <f>'ПР2. Пр.1 Распределение. Отч.7'!P80</f>
        <v>48000</v>
      </c>
      <c r="N201" s="148">
        <f>'ПР2. Пр.1 Распределение. Отч.7'!Q80</f>
        <v>226095</v>
      </c>
      <c r="O201" s="148">
        <f>'ПР2. Пр.1 Распределение. Отч.7'!R80</f>
        <v>225995.1</v>
      </c>
      <c r="P201" s="148">
        <f>'ПР2. Пр.1 Распределение. Отч.7'!S80</f>
        <v>325995</v>
      </c>
      <c r="Q201" s="148">
        <f>'ПР2. Пр.1 Распределение. Отч.7'!T80</f>
        <v>325995</v>
      </c>
      <c r="R201" s="148">
        <f>'ПР2. Пр.1 Распределение. Отч.7'!U80</f>
        <v>325995</v>
      </c>
      <c r="S201" s="148">
        <f>'ПР2. Пр.1 Распределение. Отч.7'!V80</f>
        <v>325995</v>
      </c>
      <c r="T201" s="246"/>
    </row>
    <row r="202" spans="1:20" s="175" customFormat="1" ht="12.75" hidden="1">
      <c r="A202" s="242"/>
      <c r="B202" s="241"/>
      <c r="C202" s="169" t="s">
        <v>54</v>
      </c>
      <c r="D202" s="57">
        <v>0</v>
      </c>
      <c r="E202" s="57">
        <v>0</v>
      </c>
      <c r="F202" s="57">
        <v>0</v>
      </c>
      <c r="G202" s="57">
        <v>0</v>
      </c>
      <c r="H202" s="147"/>
      <c r="I202" s="147"/>
      <c r="J202" s="147"/>
      <c r="K202" s="147"/>
      <c r="L202" s="185"/>
      <c r="M202" s="185"/>
      <c r="N202" s="185"/>
      <c r="O202" s="185"/>
      <c r="P202" s="57"/>
      <c r="Q202" s="57"/>
      <c r="R202" s="57"/>
      <c r="S202" s="57"/>
      <c r="T202" s="247"/>
    </row>
    <row r="203" spans="1:20" ht="15" hidden="1" customHeight="1">
      <c r="A203" s="241" t="s">
        <v>142</v>
      </c>
      <c r="B203" s="241" t="s">
        <v>143</v>
      </c>
      <c r="C203" s="174" t="s">
        <v>62</v>
      </c>
      <c r="D203" s="98">
        <f>D205+D206+D207+D208+D209</f>
        <v>100000</v>
      </c>
      <c r="E203" s="98">
        <f t="shared" ref="E203:G203" si="185">E205+E206+E207+E208+E209</f>
        <v>100000</v>
      </c>
      <c r="F203" s="98">
        <f t="shared" si="185"/>
        <v>100000</v>
      </c>
      <c r="G203" s="98">
        <f t="shared" si="185"/>
        <v>300000</v>
      </c>
      <c r="H203" s="128">
        <f>SUM(H205:H209)</f>
        <v>100000</v>
      </c>
      <c r="I203" s="128">
        <f t="shared" ref="I203:S203" si="186">SUM(I205:I209)</f>
        <v>58400</v>
      </c>
      <c r="J203" s="128">
        <f t="shared" si="186"/>
        <v>0</v>
      </c>
      <c r="K203" s="128">
        <f t="shared" si="186"/>
        <v>0</v>
      </c>
      <c r="L203" s="128">
        <f t="shared" si="186"/>
        <v>0</v>
      </c>
      <c r="M203" s="128">
        <f t="shared" si="186"/>
        <v>0</v>
      </c>
      <c r="N203" s="128">
        <f t="shared" si="186"/>
        <v>0</v>
      </c>
      <c r="O203" s="128">
        <f t="shared" si="186"/>
        <v>0</v>
      </c>
      <c r="P203" s="128">
        <f t="shared" si="186"/>
        <v>100000</v>
      </c>
      <c r="Q203" s="128">
        <f t="shared" si="186"/>
        <v>18850</v>
      </c>
      <c r="R203" s="128">
        <f t="shared" si="186"/>
        <v>100000</v>
      </c>
      <c r="S203" s="128">
        <f t="shared" si="186"/>
        <v>100000</v>
      </c>
      <c r="T203" s="245"/>
    </row>
    <row r="204" spans="1:20" s="175" customFormat="1" ht="12.75" hidden="1">
      <c r="A204" s="242"/>
      <c r="B204" s="241"/>
      <c r="C204" s="169" t="s">
        <v>50</v>
      </c>
      <c r="D204" s="57"/>
      <c r="E204" s="57"/>
      <c r="F204" s="57"/>
      <c r="G204" s="57"/>
      <c r="H204" s="147"/>
      <c r="I204" s="147"/>
      <c r="J204" s="147"/>
      <c r="K204" s="147"/>
      <c r="L204" s="185"/>
      <c r="M204" s="185"/>
      <c r="N204" s="185"/>
      <c r="O204" s="185"/>
      <c r="P204" s="57"/>
      <c r="Q204" s="57"/>
      <c r="R204" s="57"/>
      <c r="S204" s="57"/>
      <c r="T204" s="246"/>
    </row>
    <row r="205" spans="1:20" s="175" customFormat="1" ht="12.75" hidden="1">
      <c r="A205" s="242"/>
      <c r="B205" s="241"/>
      <c r="C205" s="191" t="s">
        <v>49</v>
      </c>
      <c r="D205" s="57">
        <v>0</v>
      </c>
      <c r="E205" s="57">
        <v>0</v>
      </c>
      <c r="F205" s="57">
        <v>0</v>
      </c>
      <c r="G205" s="57">
        <v>0</v>
      </c>
      <c r="H205" s="147"/>
      <c r="I205" s="147"/>
      <c r="J205" s="147"/>
      <c r="K205" s="147"/>
      <c r="L205" s="185"/>
      <c r="M205" s="185"/>
      <c r="N205" s="185"/>
      <c r="O205" s="185"/>
      <c r="P205" s="57"/>
      <c r="Q205" s="57"/>
      <c r="R205" s="57"/>
      <c r="S205" s="57"/>
      <c r="T205" s="246"/>
    </row>
    <row r="206" spans="1:20" s="175" customFormat="1" ht="12.75" hidden="1">
      <c r="A206" s="242"/>
      <c r="B206" s="241"/>
      <c r="C206" s="169" t="s">
        <v>51</v>
      </c>
      <c r="D206" s="57">
        <v>0</v>
      </c>
      <c r="E206" s="57">
        <v>0</v>
      </c>
      <c r="F206" s="57">
        <v>0</v>
      </c>
      <c r="G206" s="57">
        <v>0</v>
      </c>
      <c r="H206" s="147"/>
      <c r="I206" s="147"/>
      <c r="J206" s="147"/>
      <c r="K206" s="147"/>
      <c r="L206" s="185"/>
      <c r="M206" s="185"/>
      <c r="N206" s="185"/>
      <c r="O206" s="185"/>
      <c r="P206" s="57"/>
      <c r="Q206" s="57"/>
      <c r="R206" s="57"/>
      <c r="S206" s="57"/>
      <c r="T206" s="246"/>
    </row>
    <row r="207" spans="1:20" s="175" customFormat="1" ht="12.75" hidden="1">
      <c r="A207" s="242"/>
      <c r="B207" s="241"/>
      <c r="C207" s="169" t="s">
        <v>52</v>
      </c>
      <c r="D207" s="57">
        <v>0</v>
      </c>
      <c r="E207" s="57">
        <v>0</v>
      </c>
      <c r="F207" s="57">
        <v>0</v>
      </c>
      <c r="G207" s="57">
        <v>0</v>
      </c>
      <c r="H207" s="147"/>
      <c r="I207" s="147"/>
      <c r="J207" s="147"/>
      <c r="K207" s="147"/>
      <c r="L207" s="185"/>
      <c r="M207" s="185"/>
      <c r="N207" s="185"/>
      <c r="O207" s="185"/>
      <c r="P207" s="57"/>
      <c r="Q207" s="57"/>
      <c r="R207" s="57"/>
      <c r="S207" s="57"/>
      <c r="T207" s="246"/>
    </row>
    <row r="208" spans="1:20" s="175" customFormat="1" ht="12.75" hidden="1">
      <c r="A208" s="242"/>
      <c r="B208" s="241"/>
      <c r="C208" s="169" t="s">
        <v>53</v>
      </c>
      <c r="D208" s="57">
        <f>'19.ПП4.Благ.2.Мер.'!G14</f>
        <v>100000</v>
      </c>
      <c r="E208" s="57">
        <f>'19.ПП4.Благ.2.Мер.'!H14</f>
        <v>100000</v>
      </c>
      <c r="F208" s="57">
        <f>'19.ПП4.Благ.2.Мер.'!I14</f>
        <v>100000</v>
      </c>
      <c r="G208" s="57">
        <f>'19.ПП4.Благ.2.Мер.'!J14</f>
        <v>300000</v>
      </c>
      <c r="H208" s="148">
        <f>'ПР2. Пр.1 Распределение. Отч.7'!K83</f>
        <v>100000</v>
      </c>
      <c r="I208" s="148">
        <f>'ПР2. Пр.1 Распределение. Отч.7'!L83</f>
        <v>58400</v>
      </c>
      <c r="J208" s="148">
        <f>'ПР2. Пр.1 Распределение. Отч.7'!M83</f>
        <v>0</v>
      </c>
      <c r="K208" s="148">
        <f>'ПР2. Пр.1 Распределение. Отч.7'!N83</f>
        <v>0</v>
      </c>
      <c r="L208" s="148">
        <f>'ПР2. Пр.1 Распределение. Отч.7'!O83</f>
        <v>0</v>
      </c>
      <c r="M208" s="148">
        <f>'ПР2. Пр.1 Распределение. Отч.7'!P83</f>
        <v>0</v>
      </c>
      <c r="N208" s="148">
        <f>'ПР2. Пр.1 Распределение. Отч.7'!Q83</f>
        <v>0</v>
      </c>
      <c r="O208" s="148">
        <f>'ПР2. Пр.1 Распределение. Отч.7'!R83</f>
        <v>0</v>
      </c>
      <c r="P208" s="148">
        <f>'ПР2. Пр.1 Распределение. Отч.7'!S83</f>
        <v>100000</v>
      </c>
      <c r="Q208" s="148">
        <f>'ПР2. Пр.1 Распределение. Отч.7'!T83</f>
        <v>18850</v>
      </c>
      <c r="R208" s="148">
        <f>'ПР2. Пр.1 Распределение. Отч.7'!U83</f>
        <v>100000</v>
      </c>
      <c r="S208" s="148">
        <f>'ПР2. Пр.1 Распределение. Отч.7'!V83</f>
        <v>100000</v>
      </c>
      <c r="T208" s="246"/>
    </row>
    <row r="209" spans="1:20" s="175" customFormat="1" ht="12.75" hidden="1">
      <c r="A209" s="242"/>
      <c r="B209" s="241"/>
      <c r="C209" s="169" t="s">
        <v>54</v>
      </c>
      <c r="D209" s="57">
        <v>0</v>
      </c>
      <c r="E209" s="57">
        <v>0</v>
      </c>
      <c r="F209" s="57">
        <v>0</v>
      </c>
      <c r="G209" s="57">
        <v>0</v>
      </c>
      <c r="H209" s="147"/>
      <c r="I209" s="147"/>
      <c r="J209" s="147"/>
      <c r="K209" s="147"/>
      <c r="L209" s="185"/>
      <c r="M209" s="185"/>
      <c r="N209" s="185"/>
      <c r="O209" s="185"/>
      <c r="P209" s="57"/>
      <c r="Q209" s="57"/>
      <c r="R209" s="57"/>
      <c r="S209" s="57"/>
      <c r="T209" s="247"/>
    </row>
    <row r="210" spans="1:20" s="50" customFormat="1" hidden="1">
      <c r="A210" s="241" t="s">
        <v>144</v>
      </c>
      <c r="B210" s="241" t="s">
        <v>172</v>
      </c>
      <c r="C210" s="174" t="s">
        <v>62</v>
      </c>
      <c r="D210" s="98">
        <f>D212+D213+D214+D215+D216</f>
        <v>28789380</v>
      </c>
      <c r="E210" s="98">
        <f t="shared" ref="E210:G210" si="187">E212+E213+E214+E215+E216</f>
        <v>28789380</v>
      </c>
      <c r="F210" s="98">
        <f t="shared" si="187"/>
        <v>28789380</v>
      </c>
      <c r="G210" s="98">
        <f t="shared" si="187"/>
        <v>86368140</v>
      </c>
      <c r="H210" s="128">
        <f>SUM(H212:H216)</f>
        <v>0</v>
      </c>
      <c r="I210" s="128">
        <f t="shared" ref="I210:S210" si="188">SUM(I212:I216)</f>
        <v>0</v>
      </c>
      <c r="J210" s="128">
        <f t="shared" si="188"/>
        <v>3800000</v>
      </c>
      <c r="K210" s="128">
        <f t="shared" si="188"/>
        <v>3049198.6</v>
      </c>
      <c r="L210" s="128">
        <f t="shared" si="188"/>
        <v>11106487</v>
      </c>
      <c r="M210" s="128">
        <f t="shared" si="188"/>
        <v>11073308.949999999</v>
      </c>
      <c r="N210" s="128">
        <f t="shared" si="188"/>
        <v>22660854.190000001</v>
      </c>
      <c r="O210" s="128">
        <f t="shared" si="188"/>
        <v>22392797.760000002</v>
      </c>
      <c r="P210" s="128">
        <f t="shared" si="188"/>
        <v>28789380</v>
      </c>
      <c r="Q210" s="128">
        <f t="shared" si="188"/>
        <v>28789281.84</v>
      </c>
      <c r="R210" s="128">
        <f t="shared" si="188"/>
        <v>28789380</v>
      </c>
      <c r="S210" s="128">
        <f t="shared" si="188"/>
        <v>28789380</v>
      </c>
      <c r="T210" s="245"/>
    </row>
    <row r="211" spans="1:20" s="192" customFormat="1" ht="12.75" hidden="1">
      <c r="A211" s="242"/>
      <c r="B211" s="241"/>
      <c r="C211" s="169" t="s">
        <v>50</v>
      </c>
      <c r="D211" s="57"/>
      <c r="E211" s="57"/>
      <c r="F211" s="57"/>
      <c r="G211" s="57"/>
      <c r="H211" s="147"/>
      <c r="I211" s="147"/>
      <c r="J211" s="147"/>
      <c r="K211" s="147"/>
      <c r="L211" s="185"/>
      <c r="M211" s="185"/>
      <c r="N211" s="185"/>
      <c r="O211" s="185"/>
      <c r="P211" s="57"/>
      <c r="Q211" s="57"/>
      <c r="R211" s="57"/>
      <c r="S211" s="57"/>
      <c r="T211" s="246"/>
    </row>
    <row r="212" spans="1:20" s="175" customFormat="1" ht="12.75" hidden="1">
      <c r="A212" s="242"/>
      <c r="B212" s="241"/>
      <c r="C212" s="191" t="s">
        <v>49</v>
      </c>
      <c r="D212" s="57">
        <v>0</v>
      </c>
      <c r="E212" s="57">
        <v>0</v>
      </c>
      <c r="F212" s="57">
        <v>0</v>
      </c>
      <c r="G212" s="57">
        <v>0</v>
      </c>
      <c r="H212" s="147"/>
      <c r="I212" s="147"/>
      <c r="J212" s="147"/>
      <c r="K212" s="147"/>
      <c r="L212" s="185"/>
      <c r="M212" s="185"/>
      <c r="N212" s="185"/>
      <c r="O212" s="185"/>
      <c r="P212" s="57"/>
      <c r="Q212" s="57"/>
      <c r="R212" s="57"/>
      <c r="S212" s="57"/>
      <c r="T212" s="246"/>
    </row>
    <row r="213" spans="1:20" s="175" customFormat="1" ht="12.75" hidden="1">
      <c r="A213" s="242"/>
      <c r="B213" s="241"/>
      <c r="C213" s="169" t="s">
        <v>51</v>
      </c>
      <c r="D213" s="57">
        <v>0</v>
      </c>
      <c r="E213" s="57">
        <v>0</v>
      </c>
      <c r="F213" s="57">
        <v>0</v>
      </c>
      <c r="G213" s="57">
        <v>0</v>
      </c>
      <c r="H213" s="147"/>
      <c r="I213" s="147"/>
      <c r="J213" s="148"/>
      <c r="K213" s="148"/>
      <c r="L213" s="148"/>
      <c r="M213" s="148"/>
      <c r="N213" s="148"/>
      <c r="O213" s="148"/>
      <c r="P213" s="148"/>
      <c r="Q213" s="148"/>
      <c r="R213" s="148"/>
      <c r="S213" s="148"/>
      <c r="T213" s="246"/>
    </row>
    <row r="214" spans="1:20" s="175" customFormat="1" ht="12.75" hidden="1">
      <c r="A214" s="242"/>
      <c r="B214" s="241"/>
      <c r="C214" s="169" t="s">
        <v>52</v>
      </c>
      <c r="D214" s="57">
        <v>0</v>
      </c>
      <c r="E214" s="57">
        <v>0</v>
      </c>
      <c r="F214" s="57">
        <v>0</v>
      </c>
      <c r="G214" s="57">
        <v>0</v>
      </c>
      <c r="H214" s="147"/>
      <c r="I214" s="147"/>
      <c r="J214" s="147"/>
      <c r="K214" s="147"/>
      <c r="L214" s="185"/>
      <c r="M214" s="185"/>
      <c r="N214" s="185"/>
      <c r="O214" s="185"/>
      <c r="P214" s="57"/>
      <c r="Q214" s="57"/>
      <c r="R214" s="57"/>
      <c r="S214" s="57"/>
      <c r="T214" s="246"/>
    </row>
    <row r="215" spans="1:20" s="175" customFormat="1" ht="12.75" hidden="1">
      <c r="A215" s="242"/>
      <c r="B215" s="241"/>
      <c r="C215" s="169" t="s">
        <v>53</v>
      </c>
      <c r="D215" s="57">
        <f>'19.ПП4.Благ.2.Мер.'!G15</f>
        <v>28789380</v>
      </c>
      <c r="E215" s="57">
        <f>'19.ПП4.Благ.2.Мер.'!H15</f>
        <v>28789380</v>
      </c>
      <c r="F215" s="57">
        <f>'19.ПП4.Благ.2.Мер.'!I15</f>
        <v>28789380</v>
      </c>
      <c r="G215" s="57">
        <f>'19.ПП4.Благ.2.Мер.'!J15</f>
        <v>86368140</v>
      </c>
      <c r="H215" s="148">
        <f>'ПР2. Пр.1 Распределение. Отч.7'!K86</f>
        <v>0</v>
      </c>
      <c r="I215" s="148">
        <f>'ПР2. Пр.1 Распределение. Отч.7'!L86</f>
        <v>0</v>
      </c>
      <c r="J215" s="148">
        <f>'ПР2. Пр.1 Распределение. Отч.7'!M86</f>
        <v>3800000</v>
      </c>
      <c r="K215" s="148">
        <f>'ПР2. Пр.1 Распределение. Отч.7'!N86</f>
        <v>3049198.6</v>
      </c>
      <c r="L215" s="148">
        <f>'ПР2. Пр.1 Распределение. Отч.7'!O86</f>
        <v>11106487</v>
      </c>
      <c r="M215" s="148">
        <f>'ПР2. Пр.1 Распределение. Отч.7'!P86</f>
        <v>11073308.949999999</v>
      </c>
      <c r="N215" s="148">
        <f>'ПР2. Пр.1 Распределение. Отч.7'!Q86</f>
        <v>22660854.190000001</v>
      </c>
      <c r="O215" s="148">
        <f>'ПР2. Пр.1 Распределение. Отч.7'!R86</f>
        <v>22392797.760000002</v>
      </c>
      <c r="P215" s="148">
        <f>'ПР2. Пр.1 Распределение. Отч.7'!S86</f>
        <v>28789380</v>
      </c>
      <c r="Q215" s="148">
        <f>'ПР2. Пр.1 Распределение. Отч.7'!T86</f>
        <v>28789281.84</v>
      </c>
      <c r="R215" s="148">
        <f>'ПР2. Пр.1 Распределение. Отч.7'!U86</f>
        <v>28789380</v>
      </c>
      <c r="S215" s="148">
        <f>'ПР2. Пр.1 Распределение. Отч.7'!V86</f>
        <v>28789380</v>
      </c>
      <c r="T215" s="246"/>
    </row>
    <row r="216" spans="1:20" s="175" customFormat="1" ht="12.75" hidden="1">
      <c r="A216" s="242"/>
      <c r="B216" s="241"/>
      <c r="C216" s="169" t="s">
        <v>54</v>
      </c>
      <c r="D216" s="57">
        <v>0</v>
      </c>
      <c r="E216" s="57">
        <v>0</v>
      </c>
      <c r="F216" s="57">
        <v>0</v>
      </c>
      <c r="G216" s="57">
        <v>0</v>
      </c>
      <c r="H216" s="147"/>
      <c r="I216" s="147"/>
      <c r="J216" s="147"/>
      <c r="K216" s="147"/>
      <c r="L216" s="185"/>
      <c r="M216" s="185"/>
      <c r="N216" s="185"/>
      <c r="O216" s="185"/>
      <c r="P216" s="57"/>
      <c r="Q216" s="57"/>
      <c r="R216" s="57"/>
      <c r="S216" s="57"/>
      <c r="T216" s="247"/>
    </row>
    <row r="217" spans="1:20" hidden="1">
      <c r="A217" s="241" t="s">
        <v>145</v>
      </c>
      <c r="B217" s="241" t="s">
        <v>175</v>
      </c>
      <c r="C217" s="174" t="s">
        <v>62</v>
      </c>
      <c r="D217" s="98">
        <f>D219+D220+D221+D222+D223</f>
        <v>2168526.12</v>
      </c>
      <c r="E217" s="98">
        <f t="shared" ref="E217:G217" si="189">E219+E220+E221+E222+E223</f>
        <v>0</v>
      </c>
      <c r="F217" s="98">
        <f t="shared" si="189"/>
        <v>0</v>
      </c>
      <c r="G217" s="98">
        <f t="shared" si="189"/>
        <v>2168526.12</v>
      </c>
      <c r="H217" s="128">
        <f>SUM(H219:H223)</f>
        <v>0</v>
      </c>
      <c r="I217" s="128">
        <f t="shared" ref="I217:S217" si="190">SUM(I219:I223)</f>
        <v>0</v>
      </c>
      <c r="J217" s="128">
        <f t="shared" si="190"/>
        <v>0</v>
      </c>
      <c r="K217" s="128">
        <f t="shared" si="190"/>
        <v>0</v>
      </c>
      <c r="L217" s="128">
        <f t="shared" si="190"/>
        <v>0</v>
      </c>
      <c r="M217" s="128">
        <f t="shared" si="190"/>
        <v>0</v>
      </c>
      <c r="N217" s="128">
        <f t="shared" si="190"/>
        <v>1895710.06</v>
      </c>
      <c r="O217" s="128">
        <f t="shared" si="190"/>
        <v>0</v>
      </c>
      <c r="P217" s="128">
        <f t="shared" si="190"/>
        <v>2168526.12</v>
      </c>
      <c r="Q217" s="128">
        <f t="shared" si="190"/>
        <v>2168526.12</v>
      </c>
      <c r="R217" s="128">
        <f t="shared" si="190"/>
        <v>0</v>
      </c>
      <c r="S217" s="128">
        <f t="shared" si="190"/>
        <v>0</v>
      </c>
      <c r="T217" s="258"/>
    </row>
    <row r="218" spans="1:20" s="175" customFormat="1" ht="12.75" hidden="1">
      <c r="A218" s="242"/>
      <c r="B218" s="241"/>
      <c r="C218" s="169" t="s">
        <v>50</v>
      </c>
      <c r="D218" s="57"/>
      <c r="E218" s="57"/>
      <c r="F218" s="57"/>
      <c r="G218" s="57"/>
      <c r="H218" s="147"/>
      <c r="I218" s="147"/>
      <c r="J218" s="147"/>
      <c r="K218" s="147"/>
      <c r="L218" s="185"/>
      <c r="M218" s="185"/>
      <c r="N218" s="185"/>
      <c r="O218" s="185"/>
      <c r="P218" s="57"/>
      <c r="Q218" s="57"/>
      <c r="R218" s="193"/>
      <c r="S218" s="193"/>
      <c r="T218" s="259"/>
    </row>
    <row r="219" spans="1:20" s="175" customFormat="1" ht="12.75" hidden="1">
      <c r="A219" s="242"/>
      <c r="B219" s="241"/>
      <c r="C219" s="191" t="s">
        <v>49</v>
      </c>
      <c r="D219" s="57">
        <v>0</v>
      </c>
      <c r="E219" s="57">
        <v>0</v>
      </c>
      <c r="F219" s="57">
        <v>0</v>
      </c>
      <c r="G219" s="57">
        <v>0</v>
      </c>
      <c r="H219" s="147"/>
      <c r="I219" s="147"/>
      <c r="J219" s="147"/>
      <c r="K219" s="147"/>
      <c r="L219" s="185"/>
      <c r="M219" s="185"/>
      <c r="N219" s="185"/>
      <c r="O219" s="185"/>
      <c r="P219" s="57"/>
      <c r="Q219" s="57"/>
      <c r="R219" s="57"/>
      <c r="S219" s="57"/>
      <c r="T219" s="259"/>
    </row>
    <row r="220" spans="1:20" s="175" customFormat="1" ht="12.75" hidden="1">
      <c r="A220" s="242"/>
      <c r="B220" s="241"/>
      <c r="C220" s="169" t="s">
        <v>51</v>
      </c>
      <c r="D220" s="57">
        <v>0</v>
      </c>
      <c r="E220" s="57">
        <v>0</v>
      </c>
      <c r="F220" s="57">
        <v>0</v>
      </c>
      <c r="G220" s="57">
        <v>0</v>
      </c>
      <c r="H220" s="147"/>
      <c r="I220" s="147"/>
      <c r="J220" s="147"/>
      <c r="K220" s="147"/>
      <c r="L220" s="185"/>
      <c r="M220" s="185"/>
      <c r="N220" s="185"/>
      <c r="O220" s="185"/>
      <c r="P220" s="57"/>
      <c r="Q220" s="57"/>
      <c r="R220" s="57"/>
      <c r="S220" s="57"/>
      <c r="T220" s="259"/>
    </row>
    <row r="221" spans="1:20" s="175" customFormat="1" ht="12.75" hidden="1">
      <c r="A221" s="242"/>
      <c r="B221" s="241"/>
      <c r="C221" s="169" t="s">
        <v>52</v>
      </c>
      <c r="D221" s="57">
        <v>0</v>
      </c>
      <c r="E221" s="57">
        <v>0</v>
      </c>
      <c r="F221" s="57">
        <v>0</v>
      </c>
      <c r="G221" s="57">
        <v>0</v>
      </c>
      <c r="H221" s="147"/>
      <c r="I221" s="147"/>
      <c r="J221" s="147"/>
      <c r="K221" s="147"/>
      <c r="L221" s="185"/>
      <c r="M221" s="185"/>
      <c r="N221" s="185"/>
      <c r="O221" s="185"/>
      <c r="P221" s="57"/>
      <c r="Q221" s="57"/>
      <c r="R221" s="57"/>
      <c r="S221" s="57"/>
      <c r="T221" s="259"/>
    </row>
    <row r="222" spans="1:20" s="175" customFormat="1" ht="12.75" hidden="1">
      <c r="A222" s="242"/>
      <c r="B222" s="241"/>
      <c r="C222" s="169" t="s">
        <v>53</v>
      </c>
      <c r="D222" s="57">
        <f>'19.ПП4.Благ.2.Мер.'!G16</f>
        <v>2168526.12</v>
      </c>
      <c r="E222" s="57">
        <f>'19.ПП4.Благ.2.Мер.'!H16</f>
        <v>0</v>
      </c>
      <c r="F222" s="57">
        <f>'19.ПП4.Благ.2.Мер.'!I16</f>
        <v>0</v>
      </c>
      <c r="G222" s="57">
        <f>'19.ПП4.Благ.2.Мер.'!J16</f>
        <v>2168526.12</v>
      </c>
      <c r="H222" s="148">
        <f>'ПР2. Пр.1 Распределение. Отч.7'!K89</f>
        <v>0</v>
      </c>
      <c r="I222" s="148">
        <f>'ПР2. Пр.1 Распределение. Отч.7'!L89</f>
        <v>0</v>
      </c>
      <c r="J222" s="148">
        <f>'ПР2. Пр.1 Распределение. Отч.7'!M89</f>
        <v>0</v>
      </c>
      <c r="K222" s="148">
        <f>'ПР2. Пр.1 Распределение. Отч.7'!N89</f>
        <v>0</v>
      </c>
      <c r="L222" s="148">
        <f>'ПР2. Пр.1 Распределение. Отч.7'!O89</f>
        <v>0</v>
      </c>
      <c r="M222" s="148">
        <f>'ПР2. Пр.1 Распределение. Отч.7'!P89</f>
        <v>0</v>
      </c>
      <c r="N222" s="148">
        <f>'ПР2. Пр.1 Распределение. Отч.7'!Q89</f>
        <v>1895710.06</v>
      </c>
      <c r="O222" s="148">
        <f>'ПР2. Пр.1 Распределение. Отч.7'!R89</f>
        <v>0</v>
      </c>
      <c r="P222" s="148">
        <f>'ПР2. Пр.1 Распределение. Отч.7'!S89</f>
        <v>2168526.12</v>
      </c>
      <c r="Q222" s="148">
        <f>'ПР2. Пр.1 Распределение. Отч.7'!T89</f>
        <v>2168526.12</v>
      </c>
      <c r="R222" s="148">
        <f>'ПР2. Пр.1 Распределение. Отч.7'!U89</f>
        <v>0</v>
      </c>
      <c r="S222" s="148">
        <f>'ПР2. Пр.1 Распределение. Отч.7'!V89</f>
        <v>0</v>
      </c>
      <c r="T222" s="259"/>
    </row>
    <row r="223" spans="1:20" s="175" customFormat="1" ht="12.75" hidden="1">
      <c r="A223" s="242"/>
      <c r="B223" s="241"/>
      <c r="C223" s="169" t="s">
        <v>54</v>
      </c>
      <c r="D223" s="57">
        <v>0</v>
      </c>
      <c r="E223" s="57">
        <v>0</v>
      </c>
      <c r="F223" s="57">
        <v>0</v>
      </c>
      <c r="G223" s="57">
        <v>0</v>
      </c>
      <c r="H223" s="147"/>
      <c r="I223" s="147"/>
      <c r="J223" s="147"/>
      <c r="K223" s="147"/>
      <c r="L223" s="185"/>
      <c r="M223" s="185"/>
      <c r="N223" s="185"/>
      <c r="O223" s="185"/>
      <c r="P223" s="57"/>
      <c r="Q223" s="57"/>
      <c r="R223" s="57"/>
      <c r="S223" s="57"/>
      <c r="T223" s="260"/>
    </row>
    <row r="224" spans="1:20" s="175" customFormat="1" hidden="1">
      <c r="A224" s="241" t="s">
        <v>301</v>
      </c>
      <c r="B224" s="241" t="s">
        <v>302</v>
      </c>
      <c r="C224" s="174" t="s">
        <v>62</v>
      </c>
      <c r="D224" s="98">
        <f>D226+D227+D228+D229+D230</f>
        <v>3700000</v>
      </c>
      <c r="E224" s="98">
        <f t="shared" ref="E224:G224" si="191">E226+E227+E228+E229+E230</f>
        <v>0</v>
      </c>
      <c r="F224" s="98">
        <f t="shared" si="191"/>
        <v>0</v>
      </c>
      <c r="G224" s="98">
        <f t="shared" si="191"/>
        <v>3700000</v>
      </c>
      <c r="H224" s="127">
        <f>SUM(H225:H230)</f>
        <v>0</v>
      </c>
      <c r="I224" s="127">
        <f>SUM(I225:I230)</f>
        <v>0</v>
      </c>
      <c r="J224" s="127">
        <f t="shared" ref="J224:S224" si="192">SUM(J225:J230)</f>
        <v>0</v>
      </c>
      <c r="K224" s="127">
        <f t="shared" si="192"/>
        <v>0</v>
      </c>
      <c r="L224" s="127">
        <f t="shared" si="192"/>
        <v>0</v>
      </c>
      <c r="M224" s="127">
        <f t="shared" si="192"/>
        <v>0</v>
      </c>
      <c r="N224" s="127">
        <f t="shared" si="192"/>
        <v>0</v>
      </c>
      <c r="O224" s="127">
        <f t="shared" si="192"/>
        <v>0</v>
      </c>
      <c r="P224" s="127">
        <f t="shared" si="192"/>
        <v>3700000</v>
      </c>
      <c r="Q224" s="127">
        <f t="shared" si="192"/>
        <v>3681500</v>
      </c>
      <c r="R224" s="127">
        <f t="shared" si="192"/>
        <v>0</v>
      </c>
      <c r="S224" s="127">
        <f t="shared" si="192"/>
        <v>0</v>
      </c>
      <c r="T224" s="258"/>
    </row>
    <row r="225" spans="1:20" s="175" customFormat="1" ht="15" hidden="1" customHeight="1">
      <c r="A225" s="242"/>
      <c r="B225" s="241"/>
      <c r="C225" s="169" t="s">
        <v>50</v>
      </c>
      <c r="D225" s="57"/>
      <c r="E225" s="57"/>
      <c r="F225" s="57"/>
      <c r="G225" s="57"/>
      <c r="H225" s="147"/>
      <c r="I225" s="147"/>
      <c r="J225" s="147"/>
      <c r="K225" s="147"/>
      <c r="L225" s="185"/>
      <c r="M225" s="185"/>
      <c r="N225" s="185"/>
      <c r="O225" s="185"/>
      <c r="P225" s="57"/>
      <c r="Q225" s="57"/>
      <c r="R225" s="57"/>
      <c r="S225" s="57"/>
      <c r="T225" s="259"/>
    </row>
    <row r="226" spans="1:20" s="175" customFormat="1" ht="15" hidden="1" customHeight="1">
      <c r="A226" s="242"/>
      <c r="B226" s="241"/>
      <c r="C226" s="191" t="s">
        <v>49</v>
      </c>
      <c r="D226" s="57">
        <v>0</v>
      </c>
      <c r="E226" s="57">
        <v>0</v>
      </c>
      <c r="F226" s="57">
        <v>0</v>
      </c>
      <c r="G226" s="57">
        <v>0</v>
      </c>
      <c r="H226" s="147">
        <v>0</v>
      </c>
      <c r="I226" s="147">
        <v>0</v>
      </c>
      <c r="J226" s="147"/>
      <c r="K226" s="147"/>
      <c r="L226" s="185"/>
      <c r="M226" s="185"/>
      <c r="N226" s="185"/>
      <c r="O226" s="185"/>
      <c r="P226" s="57"/>
      <c r="Q226" s="57"/>
      <c r="R226" s="57"/>
      <c r="S226" s="57"/>
      <c r="T226" s="259"/>
    </row>
    <row r="227" spans="1:20" s="175" customFormat="1" ht="12.75" hidden="1">
      <c r="A227" s="242"/>
      <c r="B227" s="241"/>
      <c r="C227" s="169" t="s">
        <v>51</v>
      </c>
      <c r="D227" s="57">
        <f>'19.ПП4.Благ.2.Мер.'!G17</f>
        <v>3700000</v>
      </c>
      <c r="E227" s="57">
        <f>'19.ПП4.Благ.2.Мер.'!H17</f>
        <v>0</v>
      </c>
      <c r="F227" s="57">
        <f>'19.ПП4.Благ.2.Мер.'!I17</f>
        <v>0</v>
      </c>
      <c r="G227" s="57">
        <f>'19.ПП4.Благ.2.Мер.'!J17</f>
        <v>3700000</v>
      </c>
      <c r="H227" s="147">
        <v>0</v>
      </c>
      <c r="I227" s="147">
        <v>0</v>
      </c>
      <c r="J227" s="148">
        <f>'ПР2. Пр.1 Распределение. Отч.7'!M94</f>
        <v>0</v>
      </c>
      <c r="K227" s="148">
        <f>'ПР2. Пр.1 Распределение. Отч.7'!N94</f>
        <v>0</v>
      </c>
      <c r="L227" s="148">
        <f>'ПР2. Пр.1 Распределение. Отч.7'!O94</f>
        <v>0</v>
      </c>
      <c r="M227" s="148">
        <f>'ПР2. Пр.1 Распределение. Отч.7'!P94</f>
        <v>0</v>
      </c>
      <c r="N227" s="148">
        <f>'ПР2. Пр.1 Распределение. Отч.7'!Q94</f>
        <v>0</v>
      </c>
      <c r="O227" s="148">
        <f>'ПР2. Пр.1 Распределение. Отч.7'!R94</f>
        <v>0</v>
      </c>
      <c r="P227" s="148">
        <f>'ПР2. Пр.1 Распределение. Отч.7'!S94</f>
        <v>3700000</v>
      </c>
      <c r="Q227" s="148">
        <f>'ПР2. Пр.1 Распределение. Отч.7'!T94</f>
        <v>3681500</v>
      </c>
      <c r="R227" s="148">
        <f>'ПР2. Пр.1 Распределение. Отч.7'!U94</f>
        <v>0</v>
      </c>
      <c r="S227" s="148">
        <f>'ПР2. Пр.1 Распределение. Отч.7'!V94</f>
        <v>0</v>
      </c>
      <c r="T227" s="259"/>
    </row>
    <row r="228" spans="1:20" s="175" customFormat="1" ht="15" hidden="1" customHeight="1">
      <c r="A228" s="242"/>
      <c r="B228" s="241"/>
      <c r="C228" s="169" t="s">
        <v>52</v>
      </c>
      <c r="D228" s="57">
        <v>0</v>
      </c>
      <c r="E228" s="57">
        <v>0</v>
      </c>
      <c r="F228" s="57">
        <v>0</v>
      </c>
      <c r="G228" s="57">
        <v>0</v>
      </c>
      <c r="H228" s="147">
        <v>0</v>
      </c>
      <c r="I228" s="147">
        <v>0</v>
      </c>
      <c r="J228" s="147"/>
      <c r="K228" s="147"/>
      <c r="L228" s="185"/>
      <c r="M228" s="185"/>
      <c r="N228" s="185"/>
      <c r="O228" s="185"/>
      <c r="P228" s="57"/>
      <c r="Q228" s="57"/>
      <c r="R228" s="57"/>
      <c r="S228" s="57"/>
      <c r="T228" s="259"/>
    </row>
    <row r="229" spans="1:20" s="175" customFormat="1" ht="15" hidden="1" customHeight="1">
      <c r="A229" s="242"/>
      <c r="B229" s="241"/>
      <c r="C229" s="169" t="s">
        <v>53</v>
      </c>
      <c r="D229" s="57">
        <v>0</v>
      </c>
      <c r="E229" s="57">
        <v>0</v>
      </c>
      <c r="F229" s="57">
        <v>0</v>
      </c>
      <c r="G229" s="57">
        <v>0</v>
      </c>
      <c r="H229" s="147">
        <v>0</v>
      </c>
      <c r="I229" s="147">
        <v>0</v>
      </c>
      <c r="J229" s="147"/>
      <c r="K229" s="147"/>
      <c r="L229" s="185"/>
      <c r="M229" s="185"/>
      <c r="N229" s="185"/>
      <c r="O229" s="185"/>
      <c r="P229" s="57"/>
      <c r="Q229" s="57"/>
      <c r="R229" s="57"/>
      <c r="S229" s="57"/>
      <c r="T229" s="259"/>
    </row>
    <row r="230" spans="1:20" s="175" customFormat="1" ht="15" hidden="1" customHeight="1">
      <c r="A230" s="242"/>
      <c r="B230" s="241"/>
      <c r="C230" s="169" t="s">
        <v>54</v>
      </c>
      <c r="D230" s="57">
        <v>0</v>
      </c>
      <c r="E230" s="57">
        <v>0</v>
      </c>
      <c r="F230" s="57">
        <v>0</v>
      </c>
      <c r="G230" s="57">
        <v>0</v>
      </c>
      <c r="H230" s="147">
        <v>0</v>
      </c>
      <c r="I230" s="147">
        <v>0</v>
      </c>
      <c r="J230" s="147"/>
      <c r="K230" s="147"/>
      <c r="L230" s="185"/>
      <c r="M230" s="185"/>
      <c r="N230" s="185"/>
      <c r="O230" s="185"/>
      <c r="P230" s="57"/>
      <c r="Q230" s="57"/>
      <c r="R230" s="57"/>
      <c r="S230" s="57"/>
      <c r="T230" s="260"/>
    </row>
    <row r="231" spans="1:20" s="175" customFormat="1" hidden="1">
      <c r="A231" s="241" t="s">
        <v>303</v>
      </c>
      <c r="B231" s="241" t="s">
        <v>294</v>
      </c>
      <c r="C231" s="174" t="s">
        <v>62</v>
      </c>
      <c r="D231" s="98">
        <f>D233+D234+D235+D236+D237</f>
        <v>207400</v>
      </c>
      <c r="E231" s="98">
        <f t="shared" ref="E231:G231" si="193">E233+E234+E235+E236+E237</f>
        <v>0</v>
      </c>
      <c r="F231" s="98">
        <f t="shared" si="193"/>
        <v>0</v>
      </c>
      <c r="G231" s="98">
        <f t="shared" si="193"/>
        <v>207400</v>
      </c>
      <c r="H231" s="127">
        <f>SUM(H232:H237)</f>
        <v>0</v>
      </c>
      <c r="I231" s="127">
        <f>SUM(I232:I237)</f>
        <v>0</v>
      </c>
      <c r="J231" s="127">
        <f t="shared" ref="J231" si="194">SUM(J232:J237)</f>
        <v>0</v>
      </c>
      <c r="K231" s="127">
        <f t="shared" ref="K231" si="195">SUM(K232:K237)</f>
        <v>0</v>
      </c>
      <c r="L231" s="127">
        <f t="shared" ref="L231" si="196">SUM(L232:L237)</f>
        <v>0</v>
      </c>
      <c r="M231" s="127">
        <f t="shared" ref="M231" si="197">SUM(M232:M237)</f>
        <v>0</v>
      </c>
      <c r="N231" s="127">
        <f t="shared" ref="N231" si="198">SUM(N232:N237)</f>
        <v>207400</v>
      </c>
      <c r="O231" s="127">
        <f t="shared" ref="O231" si="199">SUM(O232:O237)</f>
        <v>3681.5</v>
      </c>
      <c r="P231" s="127">
        <f t="shared" ref="P231" si="200">SUM(P232:P237)</f>
        <v>207400</v>
      </c>
      <c r="Q231" s="127">
        <f t="shared" ref="Q231" si="201">SUM(Q232:Q237)</f>
        <v>203327.52</v>
      </c>
      <c r="R231" s="127">
        <f t="shared" ref="R231" si="202">SUM(R232:R237)</f>
        <v>0</v>
      </c>
      <c r="S231" s="127">
        <f t="shared" ref="S231" si="203">SUM(S232:S237)</f>
        <v>0</v>
      </c>
      <c r="T231" s="258"/>
    </row>
    <row r="232" spans="1:20" s="175" customFormat="1" ht="15" hidden="1" customHeight="1">
      <c r="A232" s="242"/>
      <c r="B232" s="241"/>
      <c r="C232" s="169" t="s">
        <v>50</v>
      </c>
      <c r="D232" s="57"/>
      <c r="E232" s="57"/>
      <c r="F232" s="57"/>
      <c r="G232" s="57"/>
      <c r="H232" s="147"/>
      <c r="I232" s="147"/>
      <c r="J232" s="147"/>
      <c r="K232" s="147"/>
      <c r="L232" s="185"/>
      <c r="M232" s="185"/>
      <c r="N232" s="185"/>
      <c r="O232" s="185"/>
      <c r="P232" s="57"/>
      <c r="Q232" s="57"/>
      <c r="R232" s="57"/>
      <c r="S232" s="57"/>
      <c r="T232" s="259"/>
    </row>
    <row r="233" spans="1:20" s="175" customFormat="1" ht="15" hidden="1" customHeight="1">
      <c r="A233" s="242"/>
      <c r="B233" s="241"/>
      <c r="C233" s="191" t="s">
        <v>49</v>
      </c>
      <c r="D233" s="57">
        <v>0</v>
      </c>
      <c r="E233" s="57">
        <v>0</v>
      </c>
      <c r="F233" s="57">
        <v>0</v>
      </c>
      <c r="G233" s="57">
        <v>0</v>
      </c>
      <c r="H233" s="147">
        <v>0</v>
      </c>
      <c r="I233" s="147">
        <v>0</v>
      </c>
      <c r="J233" s="147"/>
      <c r="K233" s="147"/>
      <c r="L233" s="185"/>
      <c r="M233" s="185"/>
      <c r="N233" s="185"/>
      <c r="O233" s="185"/>
      <c r="P233" s="57"/>
      <c r="Q233" s="57"/>
      <c r="R233" s="57"/>
      <c r="S233" s="57"/>
      <c r="T233" s="259"/>
    </row>
    <row r="234" spans="1:20" s="175" customFormat="1" ht="15" hidden="1" customHeight="1">
      <c r="A234" s="242"/>
      <c r="B234" s="241"/>
      <c r="C234" s="169" t="s">
        <v>51</v>
      </c>
      <c r="D234" s="57">
        <v>0</v>
      </c>
      <c r="E234" s="57">
        <v>0</v>
      </c>
      <c r="F234" s="57">
        <v>0</v>
      </c>
      <c r="G234" s="57">
        <v>0</v>
      </c>
      <c r="H234" s="147">
        <v>0</v>
      </c>
      <c r="I234" s="147">
        <v>0</v>
      </c>
      <c r="J234" s="147"/>
      <c r="K234" s="147"/>
      <c r="L234" s="185"/>
      <c r="M234" s="185"/>
      <c r="N234" s="185"/>
      <c r="O234" s="185"/>
      <c r="P234" s="57"/>
      <c r="Q234" s="57"/>
      <c r="R234" s="57"/>
      <c r="S234" s="57"/>
      <c r="T234" s="259"/>
    </row>
    <row r="235" spans="1:20" s="175" customFormat="1" ht="15" hidden="1" customHeight="1">
      <c r="A235" s="242"/>
      <c r="B235" s="241"/>
      <c r="C235" s="169" t="s">
        <v>52</v>
      </c>
      <c r="D235" s="57">
        <v>0</v>
      </c>
      <c r="E235" s="57">
        <v>0</v>
      </c>
      <c r="F235" s="57">
        <v>0</v>
      </c>
      <c r="G235" s="57">
        <v>0</v>
      </c>
      <c r="H235" s="147">
        <v>0</v>
      </c>
      <c r="I235" s="147">
        <v>0</v>
      </c>
      <c r="J235" s="147"/>
      <c r="K235" s="147"/>
      <c r="L235" s="185"/>
      <c r="M235" s="185"/>
      <c r="N235" s="185"/>
      <c r="O235" s="185"/>
      <c r="P235" s="57"/>
      <c r="Q235" s="57"/>
      <c r="R235" s="57"/>
      <c r="S235" s="57"/>
      <c r="T235" s="259"/>
    </row>
    <row r="236" spans="1:20" s="175" customFormat="1" ht="15" hidden="1" customHeight="1">
      <c r="A236" s="242"/>
      <c r="B236" s="241"/>
      <c r="C236" s="169" t="s">
        <v>53</v>
      </c>
      <c r="D236" s="57">
        <f>'19.ПП4.Благ.2.Мер.'!G18</f>
        <v>207400</v>
      </c>
      <c r="E236" s="57">
        <f>'19.ПП4.Благ.2.Мер.'!H18</f>
        <v>0</v>
      </c>
      <c r="F236" s="57">
        <f>'19.ПП4.Благ.2.Мер.'!I18</f>
        <v>0</v>
      </c>
      <c r="G236" s="57">
        <f>'19.ПП4.Благ.2.Мер.'!J18</f>
        <v>207400</v>
      </c>
      <c r="H236" s="147">
        <v>0</v>
      </c>
      <c r="I236" s="147">
        <v>0</v>
      </c>
      <c r="J236" s="148">
        <f>'ПР2. Пр.1 Распределение. Отч.7'!M97</f>
        <v>0</v>
      </c>
      <c r="K236" s="148">
        <f>'ПР2. Пр.1 Распределение. Отч.7'!N97</f>
        <v>0</v>
      </c>
      <c r="L236" s="148">
        <f>'ПР2. Пр.1 Распределение. Отч.7'!O97</f>
        <v>0</v>
      </c>
      <c r="M236" s="148">
        <f>'ПР2. Пр.1 Распределение. Отч.7'!P97</f>
        <v>0</v>
      </c>
      <c r="N236" s="148">
        <f>'ПР2. Пр.1 Распределение. Отч.7'!Q97</f>
        <v>207400</v>
      </c>
      <c r="O236" s="148">
        <f>'ПР2. Пр.1 Распределение. Отч.7'!R97</f>
        <v>3681.5</v>
      </c>
      <c r="P236" s="148">
        <f>'ПР2. Пр.1 Распределение. Отч.7'!S97</f>
        <v>207400</v>
      </c>
      <c r="Q236" s="148">
        <f>'ПР2. Пр.1 Распределение. Отч.7'!T97</f>
        <v>203327.52</v>
      </c>
      <c r="R236" s="148">
        <f>'ПР2. Пр.1 Распределение. Отч.7'!U97</f>
        <v>0</v>
      </c>
      <c r="S236" s="148">
        <f>'ПР2. Пр.1 Распределение. Отч.7'!V97</f>
        <v>0</v>
      </c>
      <c r="T236" s="259"/>
    </row>
    <row r="237" spans="1:20" s="175" customFormat="1" ht="15" hidden="1" customHeight="1">
      <c r="A237" s="242"/>
      <c r="B237" s="241"/>
      <c r="C237" s="169" t="s">
        <v>54</v>
      </c>
      <c r="D237" s="57">
        <v>0</v>
      </c>
      <c r="E237" s="57">
        <v>0</v>
      </c>
      <c r="F237" s="57">
        <v>0</v>
      </c>
      <c r="G237" s="57">
        <v>0</v>
      </c>
      <c r="H237" s="147">
        <v>0</v>
      </c>
      <c r="I237" s="147">
        <v>0</v>
      </c>
      <c r="J237" s="147"/>
      <c r="K237" s="147"/>
      <c r="L237" s="185"/>
      <c r="M237" s="185"/>
      <c r="N237" s="185"/>
      <c r="O237" s="185"/>
      <c r="P237" s="57"/>
      <c r="Q237" s="57"/>
      <c r="R237" s="57"/>
      <c r="S237" s="57"/>
      <c r="T237" s="260"/>
    </row>
    <row r="238" spans="1:20" s="175" customFormat="1">
      <c r="A238" s="152"/>
      <c r="B238" s="194"/>
      <c r="C238" s="195"/>
      <c r="D238" s="153"/>
      <c r="E238" s="153"/>
      <c r="F238" s="153"/>
      <c r="G238" s="153"/>
      <c r="H238" s="154"/>
      <c r="I238" s="154"/>
      <c r="J238" s="154"/>
      <c r="K238" s="154"/>
      <c r="L238" s="152"/>
      <c r="M238" s="152"/>
      <c r="N238" s="152"/>
      <c r="O238" s="152"/>
      <c r="P238" s="153"/>
      <c r="Q238" s="153"/>
      <c r="R238" s="153"/>
      <c r="S238" s="153"/>
      <c r="T238" s="155"/>
    </row>
    <row r="239" spans="1:20">
      <c r="A239" s="50"/>
    </row>
    <row r="240" spans="1:20" ht="45" customHeight="1">
      <c r="A240" s="50"/>
      <c r="B240" s="244" t="s">
        <v>15</v>
      </c>
      <c r="C240" s="244"/>
      <c r="D240" s="66"/>
      <c r="E240" s="243" t="s">
        <v>14</v>
      </c>
      <c r="F240" s="243"/>
      <c r="M240" s="50" t="s">
        <v>272</v>
      </c>
    </row>
  </sheetData>
  <mergeCells count="108">
    <mergeCell ref="T224:T230"/>
    <mergeCell ref="A2:T2"/>
    <mergeCell ref="T231:T237"/>
    <mergeCell ref="T182:T188"/>
    <mergeCell ref="T189:T195"/>
    <mergeCell ref="T196:T202"/>
    <mergeCell ref="T203:T209"/>
    <mergeCell ref="T210:T216"/>
    <mergeCell ref="T217:T223"/>
    <mergeCell ref="T91:T97"/>
    <mergeCell ref="T56:T62"/>
    <mergeCell ref="T63:T69"/>
    <mergeCell ref="T70:T76"/>
    <mergeCell ref="T154:T160"/>
    <mergeCell ref="T175:T181"/>
    <mergeCell ref="T77:T83"/>
    <mergeCell ref="T147:T153"/>
    <mergeCell ref="T161:T167"/>
    <mergeCell ref="T7:T13"/>
    <mergeCell ref="T14:T20"/>
    <mergeCell ref="T21:T27"/>
    <mergeCell ref="T28:T34"/>
    <mergeCell ref="T35:T41"/>
    <mergeCell ref="A168:A174"/>
    <mergeCell ref="Q1:T1"/>
    <mergeCell ref="H3:S3"/>
    <mergeCell ref="T3:T6"/>
    <mergeCell ref="H4:I5"/>
    <mergeCell ref="J4:Q4"/>
    <mergeCell ref="R4:S5"/>
    <mergeCell ref="J5:K5"/>
    <mergeCell ref="L5:M5"/>
    <mergeCell ref="N5:O5"/>
    <mergeCell ref="P5:Q5"/>
    <mergeCell ref="B35:B41"/>
    <mergeCell ref="A42:A48"/>
    <mergeCell ref="B42:B48"/>
    <mergeCell ref="B154:B160"/>
    <mergeCell ref="A161:A167"/>
    <mergeCell ref="B161:B167"/>
    <mergeCell ref="A126:A132"/>
    <mergeCell ref="B126:B132"/>
    <mergeCell ref="A140:A146"/>
    <mergeCell ref="B140:B146"/>
    <mergeCell ref="A77:A83"/>
    <mergeCell ref="B70:B76"/>
    <mergeCell ref="B84:B90"/>
    <mergeCell ref="A70:A76"/>
    <mergeCell ref="A84:A90"/>
    <mergeCell ref="B77:B83"/>
    <mergeCell ref="T42:T48"/>
    <mergeCell ref="T49:T55"/>
    <mergeCell ref="E1:G1"/>
    <mergeCell ref="A49:A55"/>
    <mergeCell ref="B49:B55"/>
    <mergeCell ref="A91:A97"/>
    <mergeCell ref="B91:B97"/>
    <mergeCell ref="A7:A13"/>
    <mergeCell ref="B7:B13"/>
    <mergeCell ref="A14:A20"/>
    <mergeCell ref="B14:B20"/>
    <mergeCell ref="A28:A34"/>
    <mergeCell ref="B28:B34"/>
    <mergeCell ref="A35:A41"/>
    <mergeCell ref="A3:A6"/>
    <mergeCell ref="B3:B6"/>
    <mergeCell ref="C3:C6"/>
    <mergeCell ref="D3:G5"/>
    <mergeCell ref="A21:A27"/>
    <mergeCell ref="B21:B27"/>
    <mergeCell ref="A56:A62"/>
    <mergeCell ref="B56:B62"/>
    <mergeCell ref="A63:A69"/>
    <mergeCell ref="B63:B69"/>
    <mergeCell ref="E240:F240"/>
    <mergeCell ref="A196:A202"/>
    <mergeCell ref="B196:B202"/>
    <mergeCell ref="A203:A209"/>
    <mergeCell ref="B203:B209"/>
    <mergeCell ref="A210:A216"/>
    <mergeCell ref="B210:B216"/>
    <mergeCell ref="A217:A223"/>
    <mergeCell ref="B217:B223"/>
    <mergeCell ref="A224:A230"/>
    <mergeCell ref="B224:B230"/>
    <mergeCell ref="A231:A237"/>
    <mergeCell ref="B231:B237"/>
    <mergeCell ref="B240:C240"/>
    <mergeCell ref="A189:A195"/>
    <mergeCell ref="B189:B195"/>
    <mergeCell ref="A182:A188"/>
    <mergeCell ref="B182:B188"/>
    <mergeCell ref="A98:A104"/>
    <mergeCell ref="B98:B104"/>
    <mergeCell ref="A112:A118"/>
    <mergeCell ref="B112:B118"/>
    <mergeCell ref="A119:A125"/>
    <mergeCell ref="B119:B125"/>
    <mergeCell ref="A105:A111"/>
    <mergeCell ref="B105:B111"/>
    <mergeCell ref="A175:A181"/>
    <mergeCell ref="B175:B181"/>
    <mergeCell ref="A133:A139"/>
    <mergeCell ref="B133:B139"/>
    <mergeCell ref="A147:A153"/>
    <mergeCell ref="B147:B153"/>
    <mergeCell ref="A154:A160"/>
    <mergeCell ref="B168:B17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48" fitToHeight="10" orientation="landscape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1"/>
    <pageSetUpPr fitToPage="1"/>
  </sheetPr>
  <dimension ref="A1:W24"/>
  <sheetViews>
    <sheetView tabSelected="1" view="pageBreakPreview" topLeftCell="A7" zoomScaleNormal="100" zoomScaleSheetLayoutView="100" workbookViewId="0">
      <selection activeCell="D10" sqref="D10"/>
    </sheetView>
  </sheetViews>
  <sheetFormatPr defaultColWidth="28.42578125" defaultRowHeight="14.25"/>
  <cols>
    <col min="1" max="1" width="6.85546875" style="6" customWidth="1"/>
    <col min="2" max="2" width="38.42578125" style="6" customWidth="1"/>
    <col min="3" max="3" width="7.7109375" style="6" customWidth="1"/>
    <col min="4" max="4" width="10.7109375" style="6" customWidth="1"/>
    <col min="5" max="5" width="16.140625" style="6" customWidth="1"/>
    <col min="6" max="6" width="15.85546875" style="6" hidden="1" customWidth="1"/>
    <col min="7" max="10" width="13.28515625" style="6" bestFit="1" customWidth="1"/>
    <col min="11" max="20" width="13.7109375" style="6" customWidth="1"/>
    <col min="21" max="21" width="14.5703125" style="6" customWidth="1"/>
    <col min="22" max="23" width="14.7109375" style="6" customWidth="1"/>
    <col min="24" max="16384" width="28.42578125" style="6"/>
  </cols>
  <sheetData>
    <row r="1" spans="1:23" ht="60" customHeight="1">
      <c r="U1" s="215" t="s">
        <v>285</v>
      </c>
      <c r="V1" s="215"/>
      <c r="W1" s="215"/>
    </row>
    <row r="4" spans="1:23" ht="42.75" customHeight="1">
      <c r="A4" s="208" t="s">
        <v>340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</row>
    <row r="5" spans="1:23" s="136" customFormat="1" ht="15" customHeight="1">
      <c r="A5" s="135"/>
      <c r="B5" s="135"/>
      <c r="C5" s="203"/>
      <c r="D5" s="203"/>
      <c r="E5" s="203"/>
      <c r="F5" s="135"/>
      <c r="G5" s="135"/>
      <c r="H5" s="135"/>
      <c r="I5" s="203"/>
      <c r="J5" s="203"/>
      <c r="K5" s="203"/>
      <c r="L5" s="135"/>
      <c r="M5" s="135"/>
      <c r="N5" s="135"/>
      <c r="O5" s="135"/>
      <c r="P5" s="203"/>
      <c r="Q5" s="203"/>
      <c r="R5" s="203"/>
      <c r="S5" s="203"/>
      <c r="T5" s="203"/>
      <c r="U5" s="203"/>
      <c r="V5" s="203"/>
      <c r="W5" s="203"/>
    </row>
    <row r="6" spans="1:23" ht="30" customHeight="1">
      <c r="A6" s="214" t="s">
        <v>9</v>
      </c>
      <c r="B6" s="214" t="s">
        <v>341</v>
      </c>
      <c r="C6" s="211" t="s">
        <v>147</v>
      </c>
      <c r="D6" s="211" t="s">
        <v>342</v>
      </c>
      <c r="E6" s="214" t="s">
        <v>343</v>
      </c>
      <c r="F6" s="214" t="s">
        <v>289</v>
      </c>
      <c r="G6" s="214" t="s">
        <v>344</v>
      </c>
      <c r="H6" s="214"/>
      <c r="I6" s="225" t="s">
        <v>290</v>
      </c>
      <c r="J6" s="226"/>
      <c r="K6" s="226"/>
      <c r="L6" s="226"/>
      <c r="M6" s="226"/>
      <c r="N6" s="226"/>
      <c r="O6" s="226"/>
      <c r="P6" s="225" t="s">
        <v>350</v>
      </c>
      <c r="Q6" s="226"/>
      <c r="R6" s="226"/>
      <c r="S6" s="226"/>
      <c r="T6" s="226"/>
      <c r="U6" s="226"/>
      <c r="V6" s="280" t="s">
        <v>351</v>
      </c>
      <c r="W6" s="211" t="s">
        <v>352</v>
      </c>
    </row>
    <row r="7" spans="1:23" ht="28.5" customHeight="1">
      <c r="A7" s="214"/>
      <c r="B7" s="214"/>
      <c r="C7" s="224"/>
      <c r="D7" s="224"/>
      <c r="E7" s="214"/>
      <c r="F7" s="214"/>
      <c r="G7" s="211" t="s">
        <v>346</v>
      </c>
      <c r="H7" s="211" t="s">
        <v>345</v>
      </c>
      <c r="I7" s="211" t="s">
        <v>346</v>
      </c>
      <c r="J7" s="211" t="s">
        <v>62</v>
      </c>
      <c r="K7" s="225" t="s">
        <v>347</v>
      </c>
      <c r="L7" s="226"/>
      <c r="M7" s="226"/>
      <c r="N7" s="226"/>
      <c r="O7" s="227"/>
      <c r="P7" s="211" t="s">
        <v>62</v>
      </c>
      <c r="Q7" s="225" t="s">
        <v>347</v>
      </c>
      <c r="R7" s="226"/>
      <c r="S7" s="226"/>
      <c r="T7" s="226"/>
      <c r="U7" s="227"/>
      <c r="V7" s="281"/>
      <c r="W7" s="224"/>
    </row>
    <row r="8" spans="1:23" ht="30" customHeight="1">
      <c r="A8" s="214"/>
      <c r="B8" s="214"/>
      <c r="C8" s="212"/>
      <c r="D8" s="212"/>
      <c r="E8" s="214"/>
      <c r="F8" s="214"/>
      <c r="G8" s="212"/>
      <c r="H8" s="212"/>
      <c r="I8" s="212"/>
      <c r="J8" s="212"/>
      <c r="K8" s="201" t="s">
        <v>348</v>
      </c>
      <c r="L8" s="201" t="s">
        <v>288</v>
      </c>
      <c r="M8" s="201" t="s">
        <v>287</v>
      </c>
      <c r="N8" s="129" t="s">
        <v>286</v>
      </c>
      <c r="O8" s="201" t="s">
        <v>349</v>
      </c>
      <c r="P8" s="212"/>
      <c r="Q8" s="201" t="s">
        <v>348</v>
      </c>
      <c r="R8" s="201" t="s">
        <v>288</v>
      </c>
      <c r="S8" s="201" t="s">
        <v>287</v>
      </c>
      <c r="T8" s="201" t="s">
        <v>286</v>
      </c>
      <c r="U8" s="201" t="s">
        <v>349</v>
      </c>
      <c r="V8" s="282"/>
      <c r="W8" s="212"/>
    </row>
    <row r="9" spans="1:23" ht="57">
      <c r="A9" s="205"/>
      <c r="B9" s="205" t="s">
        <v>354</v>
      </c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</row>
    <row r="10" spans="1:23" ht="71.25">
      <c r="A10" s="130"/>
      <c r="B10" s="205" t="s">
        <v>355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1:23" ht="28.5">
      <c r="A11" s="206"/>
      <c r="B11" s="205" t="s">
        <v>356</v>
      </c>
      <c r="C11" s="205"/>
      <c r="D11" s="20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205"/>
    </row>
    <row r="12" spans="1:23" ht="28.5">
      <c r="A12" s="206"/>
      <c r="B12" s="205" t="s">
        <v>357</v>
      </c>
      <c r="C12" s="205"/>
      <c r="D12" s="20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205"/>
    </row>
    <row r="13" spans="1:23" ht="42.75">
      <c r="A13" s="206"/>
      <c r="B13" s="205" t="s">
        <v>361</v>
      </c>
      <c r="C13" s="205">
        <v>2015</v>
      </c>
      <c r="D13" s="205">
        <v>100</v>
      </c>
      <c r="E13" s="75">
        <f>F13/5.73</f>
        <v>23114791.123909246</v>
      </c>
      <c r="F13" s="75">
        <f>'ПР2. Пр.1 Распределение. Отч.7'!J18+'ПР2. Пр.1 Распределение. Отч.7'!K18</f>
        <v>132447753.14</v>
      </c>
      <c r="G13" s="75">
        <f>H13/5.73</f>
        <v>1064033.415357766</v>
      </c>
      <c r="H13" s="75">
        <f>'ПР1. 05.П3.Капстроительство'!E9</f>
        <v>6096911.4699999997</v>
      </c>
      <c r="I13" s="75">
        <f>G13</f>
        <v>1064033.415357766</v>
      </c>
      <c r="J13" s="75">
        <f>H13</f>
        <v>6096911.4699999997</v>
      </c>
      <c r="K13" s="75">
        <v>0</v>
      </c>
      <c r="L13" s="75">
        <v>0</v>
      </c>
      <c r="M13" s="75">
        <f>L13</f>
        <v>0</v>
      </c>
      <c r="N13" s="75">
        <f>J13</f>
        <v>6096911.4699999997</v>
      </c>
      <c r="O13" s="75">
        <v>0</v>
      </c>
      <c r="P13" s="75">
        <f>N13</f>
        <v>6096911.4699999997</v>
      </c>
      <c r="Q13" s="75">
        <v>0</v>
      </c>
      <c r="R13" s="75">
        <v>0</v>
      </c>
      <c r="S13" s="75">
        <f>R13</f>
        <v>0</v>
      </c>
      <c r="T13" s="75">
        <f>P13</f>
        <v>6096911.4699999997</v>
      </c>
      <c r="U13" s="75">
        <v>0</v>
      </c>
      <c r="V13" s="75">
        <f>T13</f>
        <v>6096911.4699999997</v>
      </c>
      <c r="W13" s="205" t="s">
        <v>353</v>
      </c>
    </row>
    <row r="14" spans="1:23" ht="42.75">
      <c r="A14" s="206"/>
      <c r="B14" s="205" t="s">
        <v>358</v>
      </c>
      <c r="C14" s="205">
        <f>C13</f>
        <v>2015</v>
      </c>
      <c r="D14" s="205">
        <f t="shared" ref="D14:W14" si="0">D13</f>
        <v>100</v>
      </c>
      <c r="E14" s="205">
        <f t="shared" si="0"/>
        <v>23114791.123909246</v>
      </c>
      <c r="F14" s="205">
        <f t="shared" si="0"/>
        <v>132447753.14</v>
      </c>
      <c r="G14" s="205">
        <f t="shared" si="0"/>
        <v>1064033.415357766</v>
      </c>
      <c r="H14" s="205">
        <f t="shared" si="0"/>
        <v>6096911.4699999997</v>
      </c>
      <c r="I14" s="205">
        <f t="shared" si="0"/>
        <v>1064033.415357766</v>
      </c>
      <c r="J14" s="205">
        <f t="shared" si="0"/>
        <v>6096911.4699999997</v>
      </c>
      <c r="K14" s="205">
        <f t="shared" si="0"/>
        <v>0</v>
      </c>
      <c r="L14" s="205">
        <f t="shared" si="0"/>
        <v>0</v>
      </c>
      <c r="M14" s="205">
        <f t="shared" si="0"/>
        <v>0</v>
      </c>
      <c r="N14" s="205">
        <f t="shared" si="0"/>
        <v>6096911.4699999997</v>
      </c>
      <c r="O14" s="205">
        <f t="shared" si="0"/>
        <v>0</v>
      </c>
      <c r="P14" s="205">
        <f t="shared" si="0"/>
        <v>6096911.4699999997</v>
      </c>
      <c r="Q14" s="205">
        <f t="shared" si="0"/>
        <v>0</v>
      </c>
      <c r="R14" s="205">
        <f t="shared" si="0"/>
        <v>0</v>
      </c>
      <c r="S14" s="205">
        <f t="shared" si="0"/>
        <v>0</v>
      </c>
      <c r="T14" s="205">
        <f t="shared" si="0"/>
        <v>6096911.4699999997</v>
      </c>
      <c r="U14" s="205">
        <f t="shared" si="0"/>
        <v>0</v>
      </c>
      <c r="V14" s="205">
        <f t="shared" si="0"/>
        <v>6096911.4699999997</v>
      </c>
      <c r="W14" s="205" t="str">
        <f t="shared" si="0"/>
        <v>Оформление технической документации</v>
      </c>
    </row>
    <row r="15" spans="1:23" ht="57">
      <c r="A15" s="206"/>
      <c r="B15" s="205" t="s">
        <v>359</v>
      </c>
      <c r="C15" s="205">
        <f t="shared" ref="C15:C16" si="1">C14</f>
        <v>2015</v>
      </c>
      <c r="D15" s="205">
        <f t="shared" ref="D11:W16" si="2">D14</f>
        <v>100</v>
      </c>
      <c r="E15" s="75">
        <f t="shared" si="2"/>
        <v>23114791.123909246</v>
      </c>
      <c r="F15" s="75">
        <f t="shared" si="2"/>
        <v>132447753.14</v>
      </c>
      <c r="G15" s="75">
        <f t="shared" si="2"/>
        <v>1064033.415357766</v>
      </c>
      <c r="H15" s="75">
        <f t="shared" si="2"/>
        <v>6096911.4699999997</v>
      </c>
      <c r="I15" s="75">
        <f t="shared" si="2"/>
        <v>1064033.415357766</v>
      </c>
      <c r="J15" s="75">
        <f t="shared" si="2"/>
        <v>6096911.4699999997</v>
      </c>
      <c r="K15" s="75">
        <f t="shared" si="2"/>
        <v>0</v>
      </c>
      <c r="L15" s="75">
        <f t="shared" si="2"/>
        <v>0</v>
      </c>
      <c r="M15" s="75">
        <f t="shared" si="2"/>
        <v>0</v>
      </c>
      <c r="N15" s="75">
        <f t="shared" si="2"/>
        <v>6096911.4699999997</v>
      </c>
      <c r="O15" s="75">
        <f t="shared" si="2"/>
        <v>0</v>
      </c>
      <c r="P15" s="75">
        <f t="shared" si="2"/>
        <v>6096911.4699999997</v>
      </c>
      <c r="Q15" s="75">
        <f t="shared" si="2"/>
        <v>0</v>
      </c>
      <c r="R15" s="75">
        <f t="shared" si="2"/>
        <v>0</v>
      </c>
      <c r="S15" s="75">
        <f t="shared" si="2"/>
        <v>0</v>
      </c>
      <c r="T15" s="75">
        <f t="shared" si="2"/>
        <v>6096911.4699999997</v>
      </c>
      <c r="U15" s="75">
        <f t="shared" si="2"/>
        <v>0</v>
      </c>
      <c r="V15" s="75">
        <f t="shared" si="2"/>
        <v>6096911.4699999997</v>
      </c>
      <c r="W15" s="205" t="str">
        <f t="shared" si="2"/>
        <v>Оформление технической документации</v>
      </c>
    </row>
    <row r="16" spans="1:23" ht="57">
      <c r="A16" s="206"/>
      <c r="B16" s="205" t="s">
        <v>360</v>
      </c>
      <c r="C16" s="205">
        <f t="shared" si="1"/>
        <v>2015</v>
      </c>
      <c r="D16" s="205">
        <f t="shared" si="2"/>
        <v>100</v>
      </c>
      <c r="E16" s="75">
        <f t="shared" si="2"/>
        <v>23114791.123909246</v>
      </c>
      <c r="F16" s="75">
        <f t="shared" si="2"/>
        <v>132447753.14</v>
      </c>
      <c r="G16" s="75">
        <f t="shared" si="2"/>
        <v>1064033.415357766</v>
      </c>
      <c r="H16" s="75">
        <f t="shared" si="2"/>
        <v>6096911.4699999997</v>
      </c>
      <c r="I16" s="75">
        <f t="shared" si="2"/>
        <v>1064033.415357766</v>
      </c>
      <c r="J16" s="75">
        <f t="shared" si="2"/>
        <v>6096911.4699999997</v>
      </c>
      <c r="K16" s="75">
        <f t="shared" si="2"/>
        <v>0</v>
      </c>
      <c r="L16" s="75">
        <f t="shared" si="2"/>
        <v>0</v>
      </c>
      <c r="M16" s="75">
        <f t="shared" si="2"/>
        <v>0</v>
      </c>
      <c r="N16" s="75">
        <f t="shared" si="2"/>
        <v>6096911.4699999997</v>
      </c>
      <c r="O16" s="75">
        <f t="shared" si="2"/>
        <v>0</v>
      </c>
      <c r="P16" s="75">
        <f t="shared" si="2"/>
        <v>6096911.4699999997</v>
      </c>
      <c r="Q16" s="75">
        <f t="shared" si="2"/>
        <v>0</v>
      </c>
      <c r="R16" s="75">
        <f t="shared" si="2"/>
        <v>0</v>
      </c>
      <c r="S16" s="75">
        <f t="shared" si="2"/>
        <v>0</v>
      </c>
      <c r="T16" s="75">
        <f t="shared" si="2"/>
        <v>6096911.4699999997</v>
      </c>
      <c r="U16" s="75">
        <f t="shared" si="2"/>
        <v>0</v>
      </c>
      <c r="V16" s="75">
        <f t="shared" si="2"/>
        <v>6096911.4699999997</v>
      </c>
      <c r="W16" s="205" t="str">
        <f t="shared" si="2"/>
        <v>Оформление технической документации</v>
      </c>
    </row>
    <row r="17" spans="1:23" ht="15" hidden="1">
      <c r="A17" s="131"/>
      <c r="B17" s="21" t="s">
        <v>42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</row>
    <row r="18" spans="1:23" ht="15" hidden="1">
      <c r="A18" s="131"/>
      <c r="B18" s="21" t="s">
        <v>43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1:23" ht="15" hidden="1">
      <c r="A19" s="131"/>
      <c r="B19" s="21" t="s">
        <v>44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</row>
    <row r="20" spans="1:23" ht="15" hidden="1">
      <c r="A20" s="131"/>
      <c r="B20" s="21" t="s">
        <v>45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</row>
    <row r="21" spans="1:23" ht="15" hidden="1">
      <c r="A21" s="131"/>
      <c r="B21" s="21" t="s">
        <v>46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ht="15">
      <c r="A22" s="10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</row>
    <row r="24" spans="1:23" ht="37.5" customHeight="1">
      <c r="B24" s="210" t="s">
        <v>15</v>
      </c>
      <c r="C24" s="210"/>
      <c r="D24" s="210"/>
      <c r="E24" s="210"/>
      <c r="F24" s="210"/>
      <c r="G24" s="4"/>
      <c r="H24" s="4"/>
      <c r="I24" s="4"/>
      <c r="J24" s="4"/>
      <c r="K24" s="4"/>
      <c r="L24" s="4"/>
      <c r="M24" s="4"/>
      <c r="N24" s="4"/>
      <c r="O24" s="4"/>
      <c r="P24" s="228" t="s">
        <v>272</v>
      </c>
      <c r="Q24" s="228"/>
      <c r="R24" s="4"/>
      <c r="S24" s="4"/>
      <c r="T24" s="4"/>
      <c r="U24" s="4"/>
      <c r="V24" s="4"/>
      <c r="W24" s="4"/>
    </row>
  </sheetData>
  <mergeCells count="22">
    <mergeCell ref="B24:F24"/>
    <mergeCell ref="A4:W4"/>
    <mergeCell ref="A6:A8"/>
    <mergeCell ref="B6:B8"/>
    <mergeCell ref="E6:E8"/>
    <mergeCell ref="F6:F8"/>
    <mergeCell ref="G6:H6"/>
    <mergeCell ref="C6:C8"/>
    <mergeCell ref="D6:D8"/>
    <mergeCell ref="G7:G8"/>
    <mergeCell ref="H7:H8"/>
    <mergeCell ref="V6:V8"/>
    <mergeCell ref="U1:W1"/>
    <mergeCell ref="W6:W8"/>
    <mergeCell ref="P24:Q24"/>
    <mergeCell ref="I7:I8"/>
    <mergeCell ref="J7:J8"/>
    <mergeCell ref="K7:O7"/>
    <mergeCell ref="I6:O6"/>
    <mergeCell ref="P6:U6"/>
    <mergeCell ref="P7:P8"/>
    <mergeCell ref="Q7:U7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44" fitToHeight="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"/>
  <sheetViews>
    <sheetView workbookViewId="0">
      <selection activeCell="H9" sqref="A1:I9"/>
    </sheetView>
  </sheetViews>
  <sheetFormatPr defaultColWidth="28.42578125" defaultRowHeight="14.25"/>
  <cols>
    <col min="1" max="1" width="6.85546875" style="6" customWidth="1"/>
    <col min="2" max="2" width="37.42578125" style="6" customWidth="1"/>
    <col min="3" max="3" width="12.85546875" style="6" customWidth="1"/>
    <col min="4" max="4" width="13.85546875" style="6" customWidth="1"/>
    <col min="5" max="9" width="13.28515625" style="6" customWidth="1"/>
    <col min="10" max="16384" width="28.42578125" style="6"/>
  </cols>
  <sheetData>
    <row r="1" spans="1:9" ht="51.75" customHeight="1">
      <c r="F1" s="207" t="s">
        <v>92</v>
      </c>
      <c r="G1" s="207"/>
      <c r="H1" s="207"/>
      <c r="I1" s="207"/>
    </row>
    <row r="4" spans="1:9" ht="30.75" customHeight="1">
      <c r="A4" s="208" t="s">
        <v>159</v>
      </c>
      <c r="B4" s="208"/>
      <c r="C4" s="208"/>
      <c r="D4" s="208"/>
      <c r="E4" s="208"/>
      <c r="F4" s="208"/>
      <c r="G4" s="208"/>
      <c r="H4" s="208"/>
      <c r="I4" s="208"/>
    </row>
    <row r="5" spans="1:9" ht="63" customHeight="1">
      <c r="A5" s="38" t="s">
        <v>9</v>
      </c>
      <c r="B5" s="38" t="s">
        <v>10</v>
      </c>
      <c r="C5" s="38" t="s">
        <v>11</v>
      </c>
      <c r="D5" s="38" t="s">
        <v>12</v>
      </c>
      <c r="E5" s="80" t="s">
        <v>186</v>
      </c>
      <c r="F5" s="80" t="s">
        <v>187</v>
      </c>
      <c r="G5" s="80" t="s">
        <v>188</v>
      </c>
      <c r="H5" s="80" t="s">
        <v>189</v>
      </c>
      <c r="I5" s="80" t="s">
        <v>190</v>
      </c>
    </row>
    <row r="6" spans="1:9" ht="57">
      <c r="A6" s="43"/>
      <c r="B6" s="79" t="s">
        <v>193</v>
      </c>
      <c r="C6" s="41"/>
      <c r="D6" s="41"/>
      <c r="E6" s="41"/>
      <c r="F6" s="41"/>
      <c r="G6" s="41"/>
      <c r="H6" s="41"/>
      <c r="I6" s="41"/>
    </row>
    <row r="7" spans="1:9" ht="57">
      <c r="A7" s="47">
        <v>1</v>
      </c>
      <c r="B7" s="48" t="s">
        <v>133</v>
      </c>
      <c r="C7" s="46" t="s">
        <v>13</v>
      </c>
      <c r="D7" s="46" t="s">
        <v>131</v>
      </c>
      <c r="E7" s="9">
        <f>106*100/158</f>
        <v>67.088607594936704</v>
      </c>
      <c r="F7" s="9">
        <f>111*100/170</f>
        <v>65.294117647058826</v>
      </c>
      <c r="G7" s="9">
        <f>116*100/170</f>
        <v>68.235294117647058</v>
      </c>
      <c r="H7" s="9">
        <f>121*100/170</f>
        <v>71.17647058823529</v>
      </c>
      <c r="I7" s="9">
        <f>126*100/170</f>
        <v>74.117647058823536</v>
      </c>
    </row>
    <row r="8" spans="1:9" ht="21.75" customHeight="1">
      <c r="A8" s="10"/>
      <c r="B8" s="10"/>
      <c r="C8" s="10"/>
      <c r="D8" s="10"/>
      <c r="E8" s="11"/>
      <c r="F8" s="11"/>
      <c r="G8" s="11"/>
      <c r="H8" s="11"/>
      <c r="I8" s="11"/>
    </row>
    <row r="9" spans="1:9" ht="37.5" customHeight="1">
      <c r="A9" s="210" t="s">
        <v>15</v>
      </c>
      <c r="B9" s="209"/>
      <c r="C9" s="209"/>
      <c r="D9" s="209"/>
      <c r="E9" s="209"/>
      <c r="H9" s="209" t="s">
        <v>14</v>
      </c>
      <c r="I9" s="209"/>
    </row>
  </sheetData>
  <mergeCells count="4">
    <mergeCell ref="F1:I1"/>
    <mergeCell ref="A9:E9"/>
    <mergeCell ref="H9:I9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"/>
  <sheetViews>
    <sheetView workbookViewId="0">
      <selection activeCell="H9" sqref="A1:I9"/>
    </sheetView>
  </sheetViews>
  <sheetFormatPr defaultColWidth="28.42578125" defaultRowHeight="14.25"/>
  <cols>
    <col min="1" max="1" width="6.85546875" style="6" customWidth="1"/>
    <col min="2" max="2" width="37.42578125" style="6" customWidth="1"/>
    <col min="3" max="3" width="12.85546875" style="6" customWidth="1"/>
    <col min="4" max="4" width="13.85546875" style="6" customWidth="1"/>
    <col min="5" max="9" width="13.28515625" style="6" customWidth="1"/>
    <col min="10" max="16384" width="28.42578125" style="6"/>
  </cols>
  <sheetData>
    <row r="1" spans="1:9" ht="57.75" customHeight="1">
      <c r="F1" s="207" t="s">
        <v>88</v>
      </c>
      <c r="G1" s="207"/>
      <c r="H1" s="207"/>
      <c r="I1" s="207"/>
    </row>
    <row r="4" spans="1:9" ht="32.25" customHeight="1">
      <c r="A4" s="208" t="s">
        <v>165</v>
      </c>
      <c r="B4" s="208"/>
      <c r="C4" s="208"/>
      <c r="D4" s="208"/>
      <c r="E4" s="208"/>
      <c r="F4" s="208"/>
      <c r="G4" s="208"/>
      <c r="H4" s="208"/>
      <c r="I4" s="208"/>
    </row>
    <row r="5" spans="1:9" ht="28.5">
      <c r="A5" s="31" t="s">
        <v>9</v>
      </c>
      <c r="B5" s="31" t="s">
        <v>10</v>
      </c>
      <c r="C5" s="31" t="s">
        <v>11</v>
      </c>
      <c r="D5" s="31" t="s">
        <v>12</v>
      </c>
      <c r="E5" s="80" t="s">
        <v>186</v>
      </c>
      <c r="F5" s="80" t="s">
        <v>187</v>
      </c>
      <c r="G5" s="80" t="s">
        <v>188</v>
      </c>
      <c r="H5" s="80" t="s">
        <v>189</v>
      </c>
      <c r="I5" s="80" t="s">
        <v>190</v>
      </c>
    </row>
    <row r="6" spans="1:9" ht="42.75">
      <c r="A6" s="43"/>
      <c r="B6" s="8" t="s">
        <v>85</v>
      </c>
      <c r="C6" s="41"/>
      <c r="D6" s="41"/>
      <c r="E6" s="41"/>
      <c r="F6" s="41"/>
      <c r="G6" s="41"/>
      <c r="H6" s="41"/>
      <c r="I6" s="41"/>
    </row>
    <row r="7" spans="1:9" ht="85.5">
      <c r="A7" s="31">
        <v>1</v>
      </c>
      <c r="B7" s="29" t="s">
        <v>81</v>
      </c>
      <c r="C7" s="33" t="s">
        <v>82</v>
      </c>
      <c r="D7" s="33" t="s">
        <v>80</v>
      </c>
      <c r="E7" s="31">
        <v>85</v>
      </c>
      <c r="F7" s="31">
        <v>85</v>
      </c>
      <c r="G7" s="31">
        <v>84</v>
      </c>
      <c r="H7" s="31">
        <v>83</v>
      </c>
      <c r="I7" s="72">
        <v>83</v>
      </c>
    </row>
    <row r="9" spans="1:9" ht="37.5" customHeight="1">
      <c r="A9" s="210" t="s">
        <v>15</v>
      </c>
      <c r="B9" s="209"/>
      <c r="C9" s="209"/>
      <c r="D9" s="209"/>
      <c r="E9" s="209"/>
      <c r="H9" s="209" t="s">
        <v>14</v>
      </c>
      <c r="I9" s="209"/>
    </row>
  </sheetData>
  <mergeCells count="4">
    <mergeCell ref="F1:I1"/>
    <mergeCell ref="A4:I4"/>
    <mergeCell ref="A9:E9"/>
    <mergeCell ref="H9:I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9</vt:i4>
      </vt:variant>
    </vt:vector>
  </HeadingPairs>
  <TitlesOfParts>
    <vt:vector size="25" baseType="lpstr">
      <vt:lpstr>03.П1.Показатели</vt:lpstr>
      <vt:lpstr>04.П2.Долгоср.период</vt:lpstr>
      <vt:lpstr>Отчет.Прил.6</vt:lpstr>
      <vt:lpstr>ПР1. 05.П3.Капстроительство</vt:lpstr>
      <vt:lpstr>ПР2. Пр.1 Распределение. Отч.7</vt:lpstr>
      <vt:lpstr>07.Пр.2 РесОб. Отч.8</vt:lpstr>
      <vt:lpstr>Отчет.Прил.9</vt:lpstr>
      <vt:lpstr>09.ПП1.Дороги.1.Пок.</vt:lpstr>
      <vt:lpstr>12.ПП2.БДД.1.Пок.</vt:lpstr>
      <vt:lpstr>10.ПП1.Дороги.2.Мер.</vt:lpstr>
      <vt:lpstr>13.ПП2.БДД.2.Мер.</vt:lpstr>
      <vt:lpstr>15.ПП3.Трансп.1.Пок.</vt:lpstr>
      <vt:lpstr>16.ПП3.Трансп.2.Мер.</vt:lpstr>
      <vt:lpstr>19.ПП4.Благ.2.Мер.</vt:lpstr>
      <vt:lpstr>18.ПП4.Благ.1.Пок.</vt:lpstr>
      <vt:lpstr>Лист1</vt:lpstr>
      <vt:lpstr>'03.П1.Показатели'!Область_печати</vt:lpstr>
      <vt:lpstr>'07.Пр.2 РесОб. Отч.8'!Область_печати</vt:lpstr>
      <vt:lpstr>'10.ПП1.Дороги.2.Мер.'!Область_печати</vt:lpstr>
      <vt:lpstr>'13.ПП2.БДД.2.Мер.'!Область_печати</vt:lpstr>
      <vt:lpstr>'16.ПП3.Трансп.2.Мер.'!Область_печати</vt:lpstr>
      <vt:lpstr>'19.ПП4.Благ.2.Мер.'!Область_печати</vt:lpstr>
      <vt:lpstr>Отчет.Прил.6!Область_печати</vt:lpstr>
      <vt:lpstr>Отчет.Прил.9!Область_печати</vt:lpstr>
      <vt:lpstr>'ПР2. Пр.1 Распределение. Отч.7'!Область_печати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2016-02-02T03:21:53Z</cp:lastPrinted>
  <dcterms:created xsi:type="dcterms:W3CDTF">2013-08-29T03:03:58Z</dcterms:created>
  <dcterms:modified xsi:type="dcterms:W3CDTF">2016-02-02T03:23:59Z</dcterms:modified>
</cp:coreProperties>
</file>